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macdc.sharepoint.com/Shared Documents/General/MI/GOALs/2021/2021 GOALs Tables/Tables Needing Changes/"/>
    </mc:Choice>
  </mc:AlternateContent>
  <xr:revisionPtr revIDLastSave="205" documentId="8_{1436409D-A1B1-4783-8515-E2FA4B7D77BF}" xr6:coauthVersionLast="47" xr6:coauthVersionMax="47" xr10:uidLastSave="{5F313E67-0DDC-40EC-8003-8E3B8478EC2D}"/>
  <bookViews>
    <workbookView xWindow="40980" yWindow="-60" windowWidth="28920" windowHeight="15870" xr2:uid="{00000000-000D-0000-FFFF-FFFF00000000}"/>
  </bookViews>
  <sheets>
    <sheet name="real_estate_project_developmen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8" i="1" l="1"/>
  <c r="V2" i="1"/>
  <c r="V3" i="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AG48" i="1"/>
  <c r="AF48" i="1"/>
  <c r="AD48" i="1"/>
  <c r="AC48" i="1"/>
  <c r="AB48" i="1"/>
  <c r="AA48" i="1"/>
  <c r="Y48" i="1"/>
  <c r="X48" i="1"/>
  <c r="W48" i="1"/>
  <c r="U48" i="1"/>
  <c r="L48" i="1"/>
  <c r="M48" i="1"/>
</calcChain>
</file>

<file path=xl/sharedStrings.xml><?xml version="1.0" encoding="utf-8"?>
<sst xmlns="http://schemas.openxmlformats.org/spreadsheetml/2006/main" count="971" uniqueCount="443">
  <si>
    <t>Member</t>
  </si>
  <si>
    <t>Project Name</t>
  </si>
  <si>
    <t>What is the address of this project?</t>
  </si>
  <si>
    <t>Which type of project are you reporting on?</t>
  </si>
  <si>
    <t>Is this project a scattered site?16</t>
  </si>
  <si>
    <t>What is the current development stage as of December 31st?17</t>
  </si>
  <si>
    <t>What is the actual or projected year of substantial completion?18</t>
  </si>
  <si>
    <t>What is the primary development strategy?19</t>
  </si>
  <si>
    <t>Please describe.20</t>
  </si>
  <si>
    <t>What is the development type for this project?</t>
  </si>
  <si>
    <t>Please describe.21</t>
  </si>
  <si>
    <t>What is the commercial square footage for this project?</t>
  </si>
  <si>
    <t>What is the actual or projected total development cost?</t>
  </si>
  <si>
    <t>What was the MBE hard cost contracting percentages?</t>
  </si>
  <si>
    <t>Do you track MBE soft cost contracting percentages?22</t>
  </si>
  <si>
    <t>Do you track WBE hard cost contracting percentages?23</t>
  </si>
  <si>
    <t>Do you track WBE soft cost contracting percentages?</t>
  </si>
  <si>
    <t>Did you track the percentage of job hours that went to people of color?24</t>
  </si>
  <si>
    <t>Did you estimate the percentage of job hours that went to women?</t>
  </si>
  <si>
    <t>Did you track the percentage of job hours that went to local residents?25</t>
  </si>
  <si>
    <t>What is the total number of units for this project?26</t>
  </si>
  <si>
    <t>Construction Jobs</t>
  </si>
  <si>
    <t>How many are rental?27</t>
  </si>
  <si>
    <t>How many are homeownership units?28</t>
  </si>
  <si>
    <t>How many units of another ownership type are included in this project?29</t>
  </si>
  <si>
    <t>Please describe.30</t>
  </si>
  <si>
    <t>Enter number of units: Less than or equal to 30% Area Median Income31</t>
  </si>
  <si>
    <t>Enter number of units: 31-60% Area Median Income32</t>
  </si>
  <si>
    <t>Enter number of units: 61-80% Area Median Income33</t>
  </si>
  <si>
    <t>Enter number of units: greater than or equal to 81% Area Median Income34</t>
  </si>
  <si>
    <t>Indicate other household characteristics targeted by this project.35</t>
  </si>
  <si>
    <t>How many commercial tenants are served by facility?</t>
  </si>
  <si>
    <t>How many jobs created/maintained by tenants of this facility?</t>
  </si>
  <si>
    <t>List any partners that collaborated on this project.36</t>
  </si>
  <si>
    <t>Is this project currently or in the process of becoming smoke-free?37</t>
  </si>
  <si>
    <t>Is this project located within one half (1/2) mile of major public transit with nearby services?38</t>
  </si>
  <si>
    <t>Does this project incorporate environmentally sustainable development or operating strategies?39</t>
  </si>
  <si>
    <t>Please specify these environmental strategies.40</t>
  </si>
  <si>
    <t>Describe any other environmentally-sustainable development, integrated design, or operating strategies included in this project.41</t>
  </si>
  <si>
    <t>Indicate any PREDEVELOPMENT finance sources for this project.42</t>
  </si>
  <si>
    <t>Please describe.43</t>
  </si>
  <si>
    <t>Indicate any MUNICIPAL finance sources for this project.44</t>
  </si>
  <si>
    <t>Please describe.45</t>
  </si>
  <si>
    <t>Indicate any STATE finance sources for this project.46</t>
  </si>
  <si>
    <t>Please describe.47</t>
  </si>
  <si>
    <t>Indicate any FEDERAL finance sources for this project.48</t>
  </si>
  <si>
    <t>Please describe.49</t>
  </si>
  <si>
    <t>Indicate any PRIVATE finance sources for this project.50</t>
  </si>
  <si>
    <t>Please describe the other financial institution(s).51</t>
  </si>
  <si>
    <t>Please describe the other foundation(s).52</t>
  </si>
  <si>
    <t>Please describe the other private source(s).53</t>
  </si>
  <si>
    <t>Asian CDC</t>
  </si>
  <si>
    <t>Parcel 12c</t>
  </si>
  <si>
    <t>290 Tremont Street_x000D_
Boston, MA 02111</t>
  </si>
  <si>
    <t>MIXED USE Project</t>
  </si>
  <si>
    <t>No</t>
  </si>
  <si>
    <t>Predevelopment</t>
  </si>
  <si>
    <t>New Construction</t>
  </si>
  <si>
    <t>Commercial, Retail, Community or Senior Center, Residential (mixed-use)</t>
  </si>
  <si>
    <t>Mixed-Income, Family Housing (multi-bedroom), Former Homeless, Department of Mental Health clients, Department of Developmental Services clients, FCF, CBH</t>
  </si>
  <si>
    <t>MP Boston, Tufts Shared Services, Corcoran Jennison</t>
  </si>
  <si>
    <t>Yes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</si>
  <si>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t>
  </si>
  <si>
    <t>CEDAC</t>
  </si>
  <si>
    <t>Local or Regional HOME, Local or Regional CDBG, Community Preservation Act Funds, Local Linkage, Local Inclusionary Zoning Funds</t>
  </si>
  <si>
    <t>State HOME, Housing Stabilization Fund (HSF), Affordable Housing Trust Fund, State Low Income Housing Tax Credits, Facilities Consolidation Fund (FCF), Commercial Area Transit Node Housing Program (CATNHP)</t>
  </si>
  <si>
    <t>Federal Tax Credits (LIHTC), Section 8</t>
  </si>
  <si>
    <t>MHP</t>
  </si>
  <si>
    <t>CEDC-SM</t>
  </si>
  <si>
    <t>Capitol Theater Restoration</t>
  </si>
  <si>
    <t>1418-1440 Acushnet Ave_x000D_
New Bedford, MA 02746</t>
  </si>
  <si>
    <t>Rehab - Substantial</t>
  </si>
  <si>
    <t>Commercial, Retail, Business Incubator, Other Community Facility, Residential (mixed-use)</t>
  </si>
  <si>
    <t>None of the above</t>
  </si>
  <si>
    <t>WHALE</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</si>
  <si>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t>
  </si>
  <si>
    <t>Brownfields Funds</t>
  </si>
  <si>
    <t>Local or Regional HOME, Community Preservation Act Funds</t>
  </si>
  <si>
    <t>MassDevelopment, State Historic Tax Credit</t>
  </si>
  <si>
    <t>Federal Historic Tax Credits</t>
  </si>
  <si>
    <t xml:space="preserve">Coalition for a Better Acre </t>
  </si>
  <si>
    <t>The Gerson Building</t>
  </si>
  <si>
    <t>181-215 Washington Street_x000D_
Haverhill, MA 01832</t>
  </si>
  <si>
    <t>Completed</t>
  </si>
  <si>
    <t>Commercial, Residential (mixed-use)</t>
  </si>
  <si>
    <t>No, not tracked.</t>
  </si>
  <si>
    <t>Family Housing (multi-bedroom), Former Homeless, Veterans</t>
  </si>
  <si>
    <t>Veterans Northeast Outreach Center</t>
  </si>
  <si>
    <t>Organization Equity, CEDAC, Neighborworks America, Life Initiative</t>
  </si>
  <si>
    <t>Local or Regional HOME</t>
  </si>
  <si>
    <t>State HOME, Housing Stabilization Fund (HSF), Affordable Housing Trust Fund, State Low Income Housing Tax Credits, Mass Rental Voucher Program (MRVP), Community Based Housing (CBH), Commercial Area Transit Node Housing Program (CATNHP)</t>
  </si>
  <si>
    <t>Federal Tax Credits (LIHTC)</t>
  </si>
  <si>
    <t>Neighborworks America, Other Financial Institutions</t>
  </si>
  <si>
    <t>Codman Square NDC</t>
  </si>
  <si>
    <t>Four Corners Plaza</t>
  </si>
  <si>
    <t>10 - 18 Bowdoin St; 100 - 104 Bowdoin Ave_x000D_
Dorchester, MA 02121</t>
  </si>
  <si>
    <t>Single Person Occupancy, Family Housing (multi-bedroom)</t>
  </si>
  <si>
    <t>State HOME, Housing Stabilization Fund (HSF), Affordable Housing Trust Fund, State Low Income Housing Tax Credits, Commercial Area Transit Node Housing Program (CATNHP)</t>
  </si>
  <si>
    <t>LISC</t>
  </si>
  <si>
    <t>Dorchester Bay EDC</t>
  </si>
  <si>
    <t>Dudley Terrace Apartments LLC</t>
  </si>
  <si>
    <t>2-6 Dudley Terrace_x000D_
Dorchester, MA 02125</t>
  </si>
  <si>
    <t>Construction</t>
  </si>
  <si>
    <t>Rehab - Moderate</t>
  </si>
  <si>
    <t>Commercial, Retail, Residential (mixed-use)</t>
  </si>
  <si>
    <t>Mixed-Income</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</si>
  <si>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t>
  </si>
  <si>
    <t>LISC, CEDAC</t>
  </si>
  <si>
    <t>State HOME, Affordable Housing Trust Fund, MassHousing (other than Trust or Workforce Housing), State Low Income Housing Tax Credits, Mass Rental Voucher Program (MRVP), Facilities Consolidation Fund (FCF), Commercial Area Transit Node Housing Program (CATNHP)</t>
  </si>
  <si>
    <t>Federal Tax Credits (LIHTC), Federal Historic Tax Credits</t>
  </si>
  <si>
    <t>MHP, Other Private Sources</t>
  </si>
  <si>
    <t>Boston Private Bank</t>
  </si>
  <si>
    <t>Indigo Block</t>
  </si>
  <si>
    <t>65 East Cottage Street_x000D_
Dorchester, MA 02125</t>
  </si>
  <si>
    <t>Escazu Development; Newmarket Community Partners</t>
  </si>
  <si>
    <t>Exterior envelope insulated beyond requirements of base Building Code (e.g. continuous air filtration barrier, effective air sealing, installation of minimally expanding spray foam insulation,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t>
  </si>
  <si>
    <t>Local or Regional HOME, Local Linkage, Local Inclusionary Zoning Funds</t>
  </si>
  <si>
    <t>Housing Stabilization Fund (HSF), Affordable Housing Trust Fund, MassHousing (other than Trust or Workforce Housing), State Low Income Housing Tax Credits, Mass Rental Voucher Program (MRVP), Commercial Area Transit Node Housing Program (CATNHP), Massworks</t>
  </si>
  <si>
    <t>Federal Tax Credits (LIHTC), New Market Tax Credits</t>
  </si>
  <si>
    <t>Other Foundations</t>
  </si>
  <si>
    <t>TBD</t>
  </si>
  <si>
    <t>Downtown Taunton Foundation</t>
  </si>
  <si>
    <t>Barons Lofts</t>
  </si>
  <si>
    <t>8 Trescott Street_x000D_
Taunton, MA 02780</t>
  </si>
  <si>
    <t>Other</t>
  </si>
  <si>
    <t>acquisition of 6 residential units</t>
  </si>
  <si>
    <t>Office, Residential (mixed-use), Other</t>
  </si>
  <si>
    <t>Art Gallery</t>
  </si>
  <si>
    <t>Mixed-Income, Single Person Occupancy, Former Homeless, veteran</t>
  </si>
  <si>
    <t>MHIC</t>
  </si>
  <si>
    <t>Local or Regional CDBG</t>
  </si>
  <si>
    <t>State CDBG</t>
  </si>
  <si>
    <t>Section 8, HUD 108</t>
  </si>
  <si>
    <t>MHIC, Other Financial Institutions</t>
  </si>
  <si>
    <t>Bristol County Savings Bank</t>
  </si>
  <si>
    <t>Dudley Neighbors Inc.</t>
  </si>
  <si>
    <t>Dudley Neighbors Incorporated Community Building</t>
  </si>
  <si>
    <t>572 Columbia Road_x000D_
Boston, MA 02125</t>
  </si>
  <si>
    <t>Planning</t>
  </si>
  <si>
    <t>Combined Rehab/New Construction</t>
  </si>
  <si>
    <t>Commercial, Office, Retail, Business Incubator, Other Community Facility, Residential (mixed-use)</t>
  </si>
  <si>
    <t>Mixed-Income, Single Person Occupancy, Family Housing (multi-bedroom), Artists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</si>
  <si>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t>
  </si>
  <si>
    <t>None</t>
  </si>
  <si>
    <t>Fenway CDC</t>
  </si>
  <si>
    <t>Newcastle Saranac</t>
  </si>
  <si>
    <t>599, 607-627 Columbus Ave._x000D_
Boston, MA 02118</t>
  </si>
  <si>
    <t>Other Community Facility, Residential (mixed-use)</t>
  </si>
  <si>
    <t>Family Housing (multi-bedroom), Former Homeless</t>
  </si>
  <si>
    <t xml:space="preserve">Schochet Companies </t>
  </si>
  <si>
    <t>Efficient building systems (e.g. high efficiency heating or hot water systems, heat-and light-saving devices, water conservation measures beyond those required by building code, etc.)</t>
  </si>
  <si>
    <t>Local Linkage, Local Inclusionary Zoning Funds</t>
  </si>
  <si>
    <t>MassHousing (other than Trust or Workforce Housing), MassDevelopment, Brownfields, Mass Rental Voucher Program (MRVP), Capital Improvement Preservation Fund (CIPF)</t>
  </si>
  <si>
    <t>Federal Tax Credits (LIHTC), Federal Historic Tax Credits, Section 8</t>
  </si>
  <si>
    <t>Harborlight Community Partners</t>
  </si>
  <si>
    <t>Briscoe Village for Living &amp; the Arts (HCP is partner)</t>
  </si>
  <si>
    <t>20 Colon Street_x000D_
Beverly, MA 01915</t>
  </si>
  <si>
    <t>Other Community Facility</t>
  </si>
  <si>
    <t>Mixed-Income, Elderly Housing, Artists</t>
  </si>
  <si>
    <t>Beacon Development</t>
  </si>
  <si>
    <t>Local or Regional HOME, Community Preservation Act Funds, Local Inclusionary Zoning Funds</t>
  </si>
  <si>
    <t>State HOME, Housing Stabilization Fund (HSF), Affordable Housing Trust Fund, State Low Income Housing Tax Credits, Mass Rental Voucher Program (MRVP)</t>
  </si>
  <si>
    <t>Other Financial Institutions</t>
  </si>
  <si>
    <t>Lenders and Equity TBD</t>
  </si>
  <si>
    <t>Hilltown CDC</t>
  </si>
  <si>
    <t>Chester Commons</t>
  </si>
  <si>
    <t>1 School Street_x000D_
Chester, MA 01011</t>
  </si>
  <si>
    <t>Preservation of Expiring Use</t>
  </si>
  <si>
    <t>Residential (mixed-use), Other</t>
  </si>
  <si>
    <t>Town Library and Museum Located in building</t>
  </si>
  <si>
    <t>Elderly Housing, Single Person Occupancy</t>
  </si>
  <si>
    <t>MBL</t>
  </si>
  <si>
    <t>Housing Stabilization Fund (HSF), Affordable Housing Trust Fund, State Historic Tax Credit</t>
  </si>
  <si>
    <t>Federal Home Loan Bank</t>
  </si>
  <si>
    <t>Homeowners Rehabilitation, Inc.</t>
  </si>
  <si>
    <t>808 Memorial Dr</t>
  </si>
  <si>
    <t>808-812 Memorial Dr_x000D_
Cambridge, MA 02139</t>
  </si>
  <si>
    <t>Residential (mixed-use)</t>
  </si>
  <si>
    <t>Mixed-Income, Family Housing (multi-bedroom), Former Homeless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</si>
  <si>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t>
  </si>
  <si>
    <t>Organization Equity, Neighborworks America</t>
  </si>
  <si>
    <t>MassHousing (other than Trust or Workforce Housing)</t>
  </si>
  <si>
    <t>Neighborworks America, Other Private Sources</t>
  </si>
  <si>
    <t>RBC equity</t>
  </si>
  <si>
    <t>Housing Corporation of Arlington</t>
  </si>
  <si>
    <t>Downing Square Broadway Initiative</t>
  </si>
  <si>
    <t>19R Park Ave_x000D_
117 Broadway_x000D_
Arlington, MA 002474</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</si>
  <si>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Enhanced accessibility (e.g. accessible units beyond those required, universal design features, visitability features, etc.)</t>
  </si>
  <si>
    <t>Organization Equity, CEDAC</t>
  </si>
  <si>
    <t>Local or Regional HOME, Local or Regional CDBG, Community Preservation Act Funds</t>
  </si>
  <si>
    <t>Housing Stabilization Fund (HSF), Housing Innovations Fund (HIF), Affordable Housing Trust Fund, State Low Income Housing Tax Credits, Mass Rental Voucher Program (MRVP)</t>
  </si>
  <si>
    <t>The Property and Casualty Initiative, Other Financial Institutions</t>
  </si>
  <si>
    <t>Leader Bank, TD Bank</t>
  </si>
  <si>
    <t>Island Housing Trust</t>
  </si>
  <si>
    <t>Child Farm with Island Autism Center</t>
  </si>
  <si>
    <t>515 Lamberts Cove Road_x000D_
Vineyard Haven, MA 02568</t>
  </si>
  <si>
    <t>Community or Senior Center, Residential (mixed-use)</t>
  </si>
  <si>
    <t>Family Housing (multi-bedroom), Adults with Autism and their Caregivers</t>
  </si>
  <si>
    <t>Martha's Vineyard Land Bank, Island Autism Center</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</si>
  <si>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t>
  </si>
  <si>
    <t>Organization Equity</t>
  </si>
  <si>
    <t>Community Preservation Act Funds</t>
  </si>
  <si>
    <t>Other Private Sources</t>
  </si>
  <si>
    <t>Island Housing Trust Private Donations</t>
  </si>
  <si>
    <t>Jamaica Plain NDC</t>
  </si>
  <si>
    <t>3371 Washington St</t>
  </si>
  <si>
    <t>3371 Washington St_x000D_
Boston, MA 02130</t>
  </si>
  <si>
    <t>Retail, Residential (mixed-use)</t>
  </si>
  <si>
    <t>Elderly Housing, Former Homeless</t>
  </si>
  <si>
    <t>New Atlantic Development</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</si>
  <si>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Enhanced accessibility (e.g. accessible units beyond those required, universal design features, visitability features, etc.)</t>
  </si>
  <si>
    <t>Organization Equity, LISC, CEDAC</t>
  </si>
  <si>
    <t>Local or Regional HOME, Local Inclusionary Zoning Funds</t>
  </si>
  <si>
    <t>State HOME, Affordable Housing Trust Fund, State Low Income Housing Tax Credits, Brownfields</t>
  </si>
  <si>
    <t>LISC, The Life Initiative</t>
  </si>
  <si>
    <t>Cheney Street Apartments and Homes</t>
  </si>
  <si>
    <t>4-18 Cheney St_x000D_
3-5 Schuyler St._x000D_
Dorchester, MA 02121</t>
  </si>
  <si>
    <t>Community or Senior Center, Other Community Facility, Residential (mixed-use)</t>
  </si>
  <si>
    <t xml:space="preserve">1 live-in responder unit. </t>
  </si>
  <si>
    <t>Mixed-Income, Elderly Housing, Family Housing (multi-bedroom), Former Homeless</t>
  </si>
  <si>
    <t>PACE</t>
  </si>
  <si>
    <t>CEDAC, Life Initiative</t>
  </si>
  <si>
    <t>Local or Regional HOME, Local or Regional CDBG</t>
  </si>
  <si>
    <t>Housing Stabilization Fund (HSF), Housing Innovations Fund (HIF), Affordable Housing Trust Fund, Mass Rental Voucher Program (MRVP), Facilities Consolidation Fund (FCF), MassHousing (Workforce Homeownership)</t>
  </si>
  <si>
    <t>Federal Tax Credits (LIHTC), Section 202</t>
  </si>
  <si>
    <t>Federal Home Loan Bank, Other Foundations</t>
  </si>
  <si>
    <t>Charles Fransworth</t>
  </si>
  <si>
    <t>Just A Start</t>
  </si>
  <si>
    <t xml:space="preserve">Rindge Commons Phase 1 </t>
  </si>
  <si>
    <t>402 Rindge Ave_x000D_
Cambridge, MA 02140</t>
  </si>
  <si>
    <t>Office, Other Community Facility, Residential (mixed-use)</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</si>
  <si>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t>
  </si>
  <si>
    <t>Capital One</t>
  </si>
  <si>
    <t>Affordable Housing Trust</t>
  </si>
  <si>
    <t>State CDBG, Housing Stabilization Fund (HSF), Affordable Housing Trust Fund</t>
  </si>
  <si>
    <t>Lawrence CommunityWorks Inc.</t>
  </si>
  <si>
    <t>Island Parkside Phase II</t>
  </si>
  <si>
    <t>20-30 Island Street_x000D_
Lawrence, MA 01840</t>
  </si>
  <si>
    <t>1 commercial condominium unit being created in addition to the residential development</t>
  </si>
  <si>
    <t>Family Housing (multi-bedroom), Department of Mental Health clients, Department of Developmental Services clients</t>
  </si>
  <si>
    <t>SquashBusters</t>
  </si>
  <si>
    <t>CEDAC, Brownfields Funds, Life Initiative</t>
  </si>
  <si>
    <t>State HOME, Housing Stabilization Fund (HSF), Housing Innovations Fund (HIF), Affordable Housing Trust Fund, State Low Income Housing Tax Credits, MassDevelopment, Brownfields, Mass Rental Voucher Program (MRVP), Facilities Consolidation Fund (FCF), Community Based Housing (CBH), Housing Preservation and Stabilization Trust Fund (HPSTF), Massworks</t>
  </si>
  <si>
    <t>Neighborworks America</t>
  </si>
  <si>
    <t>Marriner Building</t>
  </si>
  <si>
    <t>602-610 Broadway_x000D_
Lawrence, MA 01841</t>
  </si>
  <si>
    <t>Mixed-Income, Elderly Housing, Family Housing (multi-bedroom), Department of Mental Health clients, Department of Developmental Services clients</t>
  </si>
  <si>
    <t>Organization Equity, Brownfields Funds, Neighborworks America, Life Initiative, Other</t>
  </si>
  <si>
    <t>AHMI, RAZA</t>
  </si>
  <si>
    <t>None, MassDevelopment, Brownfields</t>
  </si>
  <si>
    <t>None, Neighborworks America, The Life Initiative, Other Private Sources</t>
  </si>
  <si>
    <t>Madison Park CDC</t>
  </si>
  <si>
    <t>2085 Washington Street</t>
  </si>
  <si>
    <t>2085 Washington Street_x000D_
Roxbury, MA 02119</t>
  </si>
  <si>
    <t>Commercial, Residential (mixed-use), Other</t>
  </si>
  <si>
    <t>amenity</t>
  </si>
  <si>
    <t>Mixed-Income, Family Housing (multi-bedroom)</t>
  </si>
  <si>
    <t>Trinity Financial</t>
  </si>
  <si>
    <t>75 Dudley Street</t>
  </si>
  <si>
    <t>75 Dudley Street_x000D_
Roxbury, MA 02119</t>
  </si>
  <si>
    <t>MassHousing (Workforce Homeownership)</t>
  </si>
  <si>
    <t>Boston Private</t>
  </si>
  <si>
    <t>Main South CDC</t>
  </si>
  <si>
    <t>92 Grand Street Commons</t>
  </si>
  <si>
    <t>92 Grand Street_x000D_
Worcester, MA 01610</t>
  </si>
  <si>
    <t>State HOME, Housing Stabilization Fund (HSF), Affordable Housing Trust Fund, State Low Income Housing Tax Credits, Brownfields, Mass Rental Voucher Program (MRVP), Community Based Housing (CBH)</t>
  </si>
  <si>
    <t>MHP, MHIC, The Life Initiative</t>
  </si>
  <si>
    <t>Mission Hill NHS</t>
  </si>
  <si>
    <t>P25 Phase 3</t>
  </si>
  <si>
    <t>tbd_x000D_
Roxbury Crossing, MA 02120</t>
  </si>
  <si>
    <t>Office, Retail, Community or Senior Center, Residential (mixed-use)</t>
  </si>
  <si>
    <t>Acquisition Funding for entire project from BCLF/Life Initiative.  Mortgage from the T.</t>
  </si>
  <si>
    <t>Neighborhood of Affordable Housing (NOAH)</t>
  </si>
  <si>
    <t>Aileron II Rental</t>
  </si>
  <si>
    <t>127-159 Condor St_x000D_
East Boston, MA 02128</t>
  </si>
  <si>
    <t>Artist Spaces</t>
  </si>
  <si>
    <t>Mixed-Income, Artists, Project will provide 17 work studios for artists, and thereby 17 anticipated jobs</t>
  </si>
  <si>
    <t>City of Boston, East Boston CDC</t>
  </si>
  <si>
    <t>State HOME, Housing Stabilization Fund (HSF), Affordable Housing Trust Fund, State Low Income Housing Tax Credits</t>
  </si>
  <si>
    <t>Union Block</t>
  </si>
  <si>
    <t>1-31 Main St_x000D_
Taunton, MA 02780</t>
  </si>
  <si>
    <t>Adaptive Historic rehabilitation</t>
  </si>
  <si>
    <t>Mixed-Income, Former Homeless</t>
  </si>
  <si>
    <t>Downtown Taunton Business Improvement District</t>
  </si>
  <si>
    <t>State HOME, Housing Stabilization Fund (HSF), Affordable Housing Trust Fund, State Low Income Housing Tax Credits, State Historic Tax Credit</t>
  </si>
  <si>
    <t>MHP, MHIC</t>
  </si>
  <si>
    <t>Attleboro Commons</t>
  </si>
  <si>
    <t>92 County St_x000D_
71 County St and 0 County St_x000D_
Attleboro, MA 02703</t>
  </si>
  <si>
    <t>Adaptive historic rehab and new construction</t>
  </si>
  <si>
    <t>NeighborWorks Housing Solutions</t>
  </si>
  <si>
    <t>Sycamore on Main</t>
  </si>
  <si>
    <t>121 Main Street_x000D_
Brockton, MA 02301</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</si>
  <si>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Enhanced accessibility (e.g. accessible units beyond those required, universal design features, visitability features, etc.)</t>
  </si>
  <si>
    <t>Life Initiative, Other</t>
  </si>
  <si>
    <t>MassDevelopment</t>
  </si>
  <si>
    <t>State HOME, Housing Stabilization Fund (HSF), Affordable Housing Trust Fund, MassHousing (other than Trust or Workforce Housing), State Low Income Housing Tax Credits, Mass Rental Voucher Program (MRVP), Community Based Housing (CBH), Commercial Area Transit Node Housing Program (CATNHP), MassHousing (Workforce Rental)</t>
  </si>
  <si>
    <t>Eastern Bank, Other Private Sources</t>
  </si>
  <si>
    <t>Rockland Trust Company construction financing</t>
  </si>
  <si>
    <t>Holbrook Center Senior Housing</t>
  </si>
  <si>
    <t>120 North Franklin Street_x000D_
Holbrook, MA 02343</t>
  </si>
  <si>
    <t>Elderly Housing</t>
  </si>
  <si>
    <t>South Shore Elder Services</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</si>
  <si>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 Enhanced accessibility (e.g. accessible units beyond those required, universal design features, visitability features, etc.), Other</t>
  </si>
  <si>
    <t>Passive House Designed</t>
  </si>
  <si>
    <t>Organization Equity, CEDAC, Life Initiative</t>
  </si>
  <si>
    <t>State HOME, Housing Stabilization Fund (HSF), Housing Innovations Fund (HIF), Affordable Housing Trust Fund, State Low Income Housing Tax Credits, Mass Rental Voucher Program (MRVP)</t>
  </si>
  <si>
    <t>Santander Bank, Eastern Bank, Other Private Sources</t>
  </si>
  <si>
    <t>Hudson Housing Capital (fed LIHTC syndicator); Dorfman Capital (SLIHTC)</t>
  </si>
  <si>
    <t>The Grayson</t>
  </si>
  <si>
    <t>28-32 Frederick Douglass_x000D_
Brockton, MA 02301</t>
  </si>
  <si>
    <t>Adaptive Reuse/Historic Preservation</t>
  </si>
  <si>
    <t>Mixed-Income, Single Person Occupancy</t>
  </si>
  <si>
    <t>Brockton Redevelopment Authority</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</si>
  <si>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t>
  </si>
  <si>
    <t>Affordable Housing Trust Fund, State Historic Tax Credit, Community Scale Housing Initiative (CSHI), MassHousing (Workforce Rental)</t>
  </si>
  <si>
    <t>NewVue Communities</t>
  </si>
  <si>
    <t>Fitchburg Arts Community</t>
  </si>
  <si>
    <t>62 Academy St_x000D_
82 Academy St_x000D_
Fitchburg, MA 01420</t>
  </si>
  <si>
    <t>Community Art Space</t>
  </si>
  <si>
    <t>Mixed-Income, Family Housing (multi-bedroom), Artists</t>
  </si>
  <si>
    <t>City of Fitchburg, Fitchburg State University, Fitchburg Art Museum, Health Alliance Clinton Hospital, Neighborworks America, TD Bank, Re-Imagine North of Main, Massachusetts Cultural Council, Mass Development, CEDAC</t>
  </si>
  <si>
    <t>Organization Equity, CEDAC, Brownfields Funds, Neighborworks America, Other</t>
  </si>
  <si>
    <t>UMASS Memorial Health Alliance/Clinton Hospital</t>
  </si>
  <si>
    <t>Housing Innovations Fund (HIF), Affordable Housing Trust Fund, State Low Income Housing Tax Credits, Brownfields, Mass Rental Voucher Program (MRVP), Community Based Housing (CBH), State Historic Tax Credit, MassHousing (Workforce Rental)</t>
  </si>
  <si>
    <t>Neighborworks America, Other Foundations</t>
  </si>
  <si>
    <t>Several local foundations</t>
  </si>
  <si>
    <t>North Shore CDC</t>
  </si>
  <si>
    <t>Harbor Village</t>
  </si>
  <si>
    <t>206 Main Street_x000D_
Gloucester, MA 01930</t>
  </si>
  <si>
    <t>Family Housing (multi-bedroom), Former Homeless, section 811</t>
  </si>
  <si>
    <t>Action Inc</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</si>
  <si>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 Enhanced accessibility (e.g. accessible units beyond those required, universal design features, visitability features, etc.), Other</t>
  </si>
  <si>
    <t>Passive House</t>
  </si>
  <si>
    <t>CEDAC, Brownfields Funds</t>
  </si>
  <si>
    <t>Local or Regional HOME, Community Preservation Act Funds, Other</t>
  </si>
  <si>
    <t>Gloucester Affordable Housing Trust</t>
  </si>
  <si>
    <t>Housing Innovations Fund (HIF), Affordable Housing Trust Fund, State Low Income Housing Tax Credits, Mass Rental Voucher Program (MRVP), Community Based Housing (CBH), Commercial Area Transit Node Housing Program (CATNHP), Other</t>
  </si>
  <si>
    <t>Section 811</t>
  </si>
  <si>
    <t>MHP, Eastern Bank</t>
  </si>
  <si>
    <t>Lafayette Housing</t>
  </si>
  <si>
    <t>98-102 Lafayette ST_x000D_
Salem, MA 01970</t>
  </si>
  <si>
    <t xml:space="preserve"> Arts Programming space.</t>
  </si>
  <si>
    <t>Housing Stabilization Fund (HSF), Affordable Housing Trust Fund, MassHousing (other than Trust or Workforce Housing), State Historic Tax Credit</t>
  </si>
  <si>
    <t>Federal Home Loan Bank, Eastern Bank</t>
  </si>
  <si>
    <t>The Lighthouses</t>
  </si>
  <si>
    <t>47 Leavitt St. and 34 Peabody St_x000D_
Salem, MA 01970</t>
  </si>
  <si>
    <t>Community/Program Space</t>
  </si>
  <si>
    <t>Organization Equity, LISC, CEDAC, Other</t>
  </si>
  <si>
    <t>Blue Hub</t>
  </si>
  <si>
    <t>State HOME, Housing Stabilization Fund (HSF), Housing Innovations Fund (HIF), Mass Rental Voucher Program (MRVP), Community Based Housing (CBH)</t>
  </si>
  <si>
    <t>Nuestra Comunidad</t>
  </si>
  <si>
    <t>Bartlett Station Building A</t>
  </si>
  <si>
    <t>Lot A at 2565 Washington St._x000D_
Roxbury, MA 02119</t>
  </si>
  <si>
    <t>Mixed-Income, Family Housing (multi-bedroom), Former Homeless, Artists, Section 811 voucher holders served by Boston Medical Center</t>
  </si>
  <si>
    <t>Windale Developers</t>
  </si>
  <si>
    <t>Efficient building systems (e.g. high efficiency heating or hot water systems, heat-and light-saving devices, water conservation measures beyond those required by building code, etc.), 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 Enhanced accessibility (e.g. accessible units beyond those required, universal design features, visitability features, etc.)</t>
  </si>
  <si>
    <t>Organization Equity, LISC, CEDAC, Brownfields Funds, Neighborworks America, Life Initiative, Other</t>
  </si>
  <si>
    <t>Enterprise Community Partners</t>
  </si>
  <si>
    <t>Affordable Housing Trust Fund, MassHousing (other than Trust or Workforce Housing), State Low Income Housing Tax Credits, Brownfields, Massworks</t>
  </si>
  <si>
    <t>Federal Tax Credits (LIHTC), Other</t>
  </si>
  <si>
    <t>Section 811 vouchers</t>
  </si>
  <si>
    <t>MHIC, Citizens Bank, Other Private Sources</t>
  </si>
  <si>
    <t>RBC is the tax credit investor</t>
  </si>
  <si>
    <t>Dudley Crossng</t>
  </si>
  <si>
    <t>375-395 Dudley St_x000D_
4-10 Dunmore Street_x000D_
Roxbutry, MA 02119</t>
  </si>
  <si>
    <t>Family Housing (multi-bedroom)</t>
  </si>
  <si>
    <t>Healthy indoor air quality (e.g. use of only low-VOC or no-VOC paints, no carpets unless designed to eliminate off-gassing, ducted provision of fresh air to apartments, proper ventilation using exhaust fans, etc.), Renewable energy (e.g. solar photovoltaics, solar thermal collectors for hot water, wind, bio-diesel, etc.)</t>
  </si>
  <si>
    <t>Organization Equity, CEDAC, Neighborworks America</t>
  </si>
  <si>
    <t>Housing Stabilization Fund (HSF), Affordable Housing Trust Fund, State Low Income Housing Tax Credits, State Historic Tax Credit</t>
  </si>
  <si>
    <t>Neighborworks America, Federal Home Loan Bank</t>
  </si>
  <si>
    <t>Mattapan Station</t>
  </si>
  <si>
    <t>322 &amp; 330 River St_x000D_
Mattapan, MA 02126</t>
  </si>
  <si>
    <t>Preservation of Affordable Housing</t>
  </si>
  <si>
    <t>LISC, Neighborworks America</t>
  </si>
  <si>
    <t>Housing Stabilization Fund (HSF), Affordable Housing Trust Fund, State Low Income Housing Tax Credits, Massworks</t>
  </si>
  <si>
    <t>Bank of America, Other Private Sources</t>
  </si>
  <si>
    <t>National Equity Fund tax credit investment</t>
  </si>
  <si>
    <t>South Boston NDC</t>
  </si>
  <si>
    <t>Paraclete</t>
  </si>
  <si>
    <t>207 E Street_x000D_
South Boston, MA 02127</t>
  </si>
  <si>
    <t>Concept</t>
  </si>
  <si>
    <t>South Middlesex Opportunity Council, Inc.</t>
  </si>
  <si>
    <t>2032 Main Street, Three Rivers</t>
  </si>
  <si>
    <t>2032 Main Street_x000D_
Three Rivers, MA 01080</t>
  </si>
  <si>
    <t>Neighborworks Project Reinvest, Cornerstone Bank</t>
  </si>
  <si>
    <t>Exterior envelope insulated beyond requirements of base Building Code (e.g. continuous air filtration barrier, effective air sealing, installation of minimally expanding spray foam insulation, etc.), Efficient building systems (e.g. high efficiency heating or hot water systems, heat-and light-saving devices, water conservation measures beyond those required by building code, etc.)</t>
  </si>
  <si>
    <t>Cornerstone Bank</t>
  </si>
  <si>
    <t>237 Chandler St., Worcester</t>
  </si>
  <si>
    <t>237 Chandler St._x000D_
Worcester, MA 01609</t>
  </si>
  <si>
    <t>Currently SMOC office and program space. Will maintain office use, and also develop shelter and SROs.</t>
  </si>
  <si>
    <t>Will provide 40 shelter beds in addition to 20 SRO units</t>
  </si>
  <si>
    <t>Single Person Occupancy, Former Homeless, Homeless</t>
  </si>
  <si>
    <t>The Health Foundation of Central Massachusetts</t>
  </si>
  <si>
    <t>Organization Equity, Other</t>
  </si>
  <si>
    <t>The Neighborhood Developers</t>
  </si>
  <si>
    <t>St Therese</t>
  </si>
  <si>
    <t>801 Broadway and 10-20 Gledhill Ave_x000D_
Everett, MA 02149</t>
  </si>
  <si>
    <t>Health Center offering PACE Services</t>
  </si>
  <si>
    <t>Mixed-Income, Elderly Housing, Family Housing (multi-bedroom)</t>
  </si>
  <si>
    <t>East Boston Neighborhood Health Center</t>
  </si>
  <si>
    <t>Organization Equity, Life Initiative, Other</t>
  </si>
  <si>
    <t>Bluehub Capital</t>
  </si>
  <si>
    <t>Local or Regional HOME, Local or Regional CDBG, Other</t>
  </si>
  <si>
    <t>MA Housing Choice through the City of Everett</t>
  </si>
  <si>
    <t>State HOME, Housing Stabilization Fund (HSF), Housing Innovations Fund (HIF), Affordable Housing Trust Fund, State Low Income Housing Tax Credits, MassDevelopment, Mass Rental Voucher Program (MRVP), Community Based Housing (CBH), Housing Preservation and Stabilization Trust Fund (HPSTF)</t>
  </si>
  <si>
    <t>28-40 Washington Ave</t>
  </si>
  <si>
    <t>28-40 Washington Ave_x000D_
Chelsea, MA 02150</t>
  </si>
  <si>
    <t>LISC, Life Initiative</t>
  </si>
  <si>
    <t>Urban Edge Housing Corporation</t>
  </si>
  <si>
    <t xml:space="preserve">1599 Columbus </t>
  </si>
  <si>
    <t>1599 Columbus Ave._x000D_
Jamaica Plain, MA 02119</t>
  </si>
  <si>
    <t>Family Housing (multi-bedroom), Former Homeless, Department of Mental Health clients</t>
  </si>
  <si>
    <t>LISC, CEDAC, Neighborworks America, Life Initiative, Other</t>
  </si>
  <si>
    <t>Organizational Equity</t>
  </si>
  <si>
    <t>State HOME, Housing Stabilization Fund (HSF), Housing Innovations Fund (HIF), Affordable Housing Trust Fund, State Low Income Housing Tax Credits, Mass Rental Voucher Program (MRVP), Facilities Consolidation Fund (FCF), Community Based Housing (CBH), Commercial Area Transit Node Housing Program (CATNHP)</t>
  </si>
  <si>
    <t>Valley CDC</t>
  </si>
  <si>
    <t>35 Village Hill Road</t>
  </si>
  <si>
    <t>35 Village Hill Road_x000D_
Northampton, MA 01060</t>
  </si>
  <si>
    <t>Family Housing (multi-bedroom), Department of Mental Health clients</t>
  </si>
  <si>
    <t>The Community Builders</t>
  </si>
  <si>
    <t>Exterior envelope insulated beyond requirements of base Building Code (e.g. continuous air filtration barrier, effective air sealing, installation of minimally expanding spray foam insulation, etc.), Healthy indoor air quality (e.g. use of only low-VOC or no-VOC paints, no carpets unless designed to eliminate off-gassing, ducted provision of fresh air to apartments, proper ventilation using exhaust fans, etc.), Energy-efficient site design (e.g. orientation of buildings to maximize energy-efficiency and thermal performance, installation of systems for control of roof/site rainwater, use of native landscape plants, etc.), Renewable energy (e.g. solar photovoltaics, solar thermal collectors for hot water, wind, bio-diesel, etc.)</t>
  </si>
  <si>
    <t>Facilities Consolidation Fund (FCF), Community Scale Housing Initiative (CSHI), MassHousing (Workforce Rental)</t>
  </si>
  <si>
    <t>Waterfront Historic Area League (WHALE)</t>
  </si>
  <si>
    <t>Capitol Theater</t>
  </si>
  <si>
    <t>1060 Acushnet Avenue_x000D_
New Bedford, MA 02748</t>
  </si>
  <si>
    <t>Commercial, Office, Business Incubator, Residential (mixed-use)</t>
  </si>
  <si>
    <t>Community Economic Development Center</t>
  </si>
  <si>
    <t>Efficient building systems (e.g. high efficiency heating or hot water systems, heat-and light-saving devices, water conservation measures beyond those required by building code, etc.), Energy-efficient site design (e.g. orientation of buildings to maximize energy-efficiency and thermal performance, installation of systems for control of roof/site rainwater, use of native landscape plants, etc.), Enhanced accessibility (e.g. accessible units beyond those required, universal design features, visitability features, etc.)</t>
  </si>
  <si>
    <t>Way Finders</t>
  </si>
  <si>
    <t>Library Commons</t>
  </si>
  <si>
    <t>193-203 Chestnut Street_x000D_
Holyoke, MA 01040</t>
  </si>
  <si>
    <t>Commercial, Office, Community or Senior Center, Residential (mixed-use)</t>
  </si>
  <si>
    <t>The Care Center</t>
  </si>
  <si>
    <t>CEDAC, Neighborworks America, Other</t>
  </si>
  <si>
    <t>Housing Innovations Fund (HIF), MassHousing (other than Trust or Workforce Housing), Housing Preservation and Stabilization Trust Fund (HPSTF)</t>
  </si>
  <si>
    <t>Worcester Common Ground</t>
  </si>
  <si>
    <t>126 Chandler Street</t>
  </si>
  <si>
    <t>126 Chandler Street_x000D_
Worcester, MA 01609</t>
  </si>
  <si>
    <t>Commercial, Office, Other Community Facility, Residential (mixed-use)</t>
  </si>
  <si>
    <t>CEDAC, Life Initiative, Other</t>
  </si>
  <si>
    <t>Episcopal Church of Western Ma</t>
  </si>
  <si>
    <t>Foundations and Banks for the Hydroponic Rooftop Garden</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</si>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</sst>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5" formatCode="_(* #,##0_);_(* \(#,##0\);_(* &quot;-&quot;??_);_(@_)"/>
    <numFmt numFmtId="167" formatCode="_(&quot;$&quot;* #,##0_);_(&quot;$&quot;* \(#,##0\);_(&quot;$&quot;*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4">
    <xf numFmtId="0" fontId="0" fillId="0" borderId="0" xfId="0"/>
    <xf numFmtId="0" fontId="0" fillId="0" borderId="0" xfId="0" applyAlignment="1">
      <alignment wrapText="1"/>
    </xf>
    <xf numFmtId="165" fontId="0" fillId="0" borderId="0" xfId="42" applyNumberFormat="1" applyFont="1"/>
    <xf numFmtId="167" fontId="0" fillId="0" borderId="0" xfId="43" applyNumberFormat="1" applyFont="1"/>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7">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7" formatCode="_(&quot;$&quot;* #,##0_);_(&quot;$&quot;* \(#,##0\);_(&quot;$&quot;* &quot;-&quot;??_);_(@_)"/>
    </dxf>
    <dxf>
      <numFmt numFmtId="165" formatCode="_(* #,##0_);_(* \(#,##0\);_(* &quot;-&quot;??_);_(@_)"/>
    </dxf>
    <dxf>
      <alignment horizontal="general" vertical="bottom" textRotation="0" wrapText="1" indent="0" justifyLastLine="0" shrinkToFit="0" readingOrder="0"/>
    </dxf>
    <dxf>
      <alignment wrapText="1"/>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Y48" totalsRowCount="1">
  <autoFilter ref="A1:AY47" xr:uid="{00000000-0009-0000-0100-000001000000}"/>
  <sortState xmlns:xlrd2="http://schemas.microsoft.com/office/spreadsheetml/2017/richdata2" ref="A2:AY47">
    <sortCondition ref="A1:A47"/>
  </sortState>
  <tableColumns count="51">
    <tableColumn id="1" xr3:uid="{00000000-0010-0000-0000-000001000000}" name="Member" totalsRowLabel="Total"/>
    <tableColumn id="2" xr3:uid="{00000000-0010-0000-0000-000002000000}" name="Project Name"/>
    <tableColumn id="3" xr3:uid="{00000000-0010-0000-0000-000003000000}" name="What is the address of this project?" dataDxfId="16" totalsRowDxfId="15"/>
    <tableColumn id="4" xr3:uid="{00000000-0010-0000-0000-000004000000}" name="Which type of project are you reporting on?" dataDxfId="14" totalsRowDxfId="13"/>
    <tableColumn id="67" xr3:uid="{00000000-0010-0000-0000-000043000000}" name="Is this project a scattered site?16"/>
    <tableColumn id="68" xr3:uid="{00000000-0010-0000-0000-000044000000}" name="What is the current development stage as of December 31st?17"/>
    <tableColumn id="69" xr3:uid="{00000000-0010-0000-0000-000045000000}" name="What is the actual or projected year of substantial completion?18"/>
    <tableColumn id="70" xr3:uid="{00000000-0010-0000-0000-000046000000}" name="What is the primary development strategy?19"/>
    <tableColumn id="71" xr3:uid="{00000000-0010-0000-0000-000047000000}" name="Please describe.20"/>
    <tableColumn id="72" xr3:uid="{00000000-0010-0000-0000-000048000000}" name="What is the development type for this project?"/>
    <tableColumn id="73" xr3:uid="{00000000-0010-0000-0000-000049000000}" name="Please describe.21"/>
    <tableColumn id="74" xr3:uid="{00000000-0010-0000-0000-00004A000000}" name="What is the commercial square footage for this project?" totalsRowFunction="custom" dataDxfId="12" dataCellStyle="Comma">
      <totalsRowFormula>SUM(Table1[What is the commercial square footage for this project?])</totalsRowFormula>
    </tableColumn>
    <tableColumn id="75" xr3:uid="{00000000-0010-0000-0000-00004B000000}" name="What is the actual or projected total development cost?" totalsRowFunction="sum" dataDxfId="11" dataCellStyle="Currency"/>
    <tableColumn id="76" xr3:uid="{00000000-0010-0000-0000-00004C000000}" name="What was the MBE hard cost contracting percentages?"/>
    <tableColumn id="77" xr3:uid="{00000000-0010-0000-0000-00004D000000}" name="Do you track MBE soft cost contracting percentages?22"/>
    <tableColumn id="78" xr3:uid="{00000000-0010-0000-0000-00004E000000}" name="Do you track WBE hard cost contracting percentages?23"/>
    <tableColumn id="79" xr3:uid="{00000000-0010-0000-0000-00004F000000}" name="Do you track WBE soft cost contracting percentages?"/>
    <tableColumn id="80" xr3:uid="{00000000-0010-0000-0000-000050000000}" name="Did you track the percentage of job hours that went to people of color?24"/>
    <tableColumn id="81" xr3:uid="{00000000-0010-0000-0000-000051000000}" name="Did you estimate the percentage of job hours that went to women?"/>
    <tableColumn id="82" xr3:uid="{00000000-0010-0000-0000-000052000000}" name="Did you track the percentage of job hours that went to local residents?25"/>
    <tableColumn id="83" xr3:uid="{00000000-0010-0000-0000-000053000000}" name="What is the total number of units for this project?26" totalsRowFunction="custom" dataDxfId="10" dataCellStyle="Comma">
      <totalsRowFormula>SUM(Table1[What is the total number of units for this project?26])</totalsRowFormula>
    </tableColumn>
    <tableColumn id="5" xr3:uid="{177C5CDC-4CFE-4086-BD4C-A960E4E2E46D}" name="Construction Jobs" totalsRowFunction="custom" dataDxfId="9" dataCellStyle="Comma">
      <calculatedColumnFormula>U2*1.61</calculatedColumnFormula>
      <totalsRowFormula>SUM(Table1[Construction Jobs])</totalsRowFormula>
    </tableColumn>
    <tableColumn id="84" xr3:uid="{00000000-0010-0000-0000-000054000000}" name="How many are rental?27" totalsRowFunction="custom" dataDxfId="8" dataCellStyle="Comma">
      <totalsRowFormula>SUM(Table1[How many are rental?27])</totalsRowFormula>
    </tableColumn>
    <tableColumn id="85" xr3:uid="{00000000-0010-0000-0000-000055000000}" name="How many are homeownership units?28" totalsRowFunction="custom" dataDxfId="7" dataCellStyle="Comma">
      <totalsRowFormula>SUM(Table1[How many are homeownership units?28])</totalsRowFormula>
    </tableColumn>
    <tableColumn id="86" xr3:uid="{00000000-0010-0000-0000-000056000000}" name="How many units of another ownership type are included in this project?29" totalsRowFunction="custom" dataDxfId="6" dataCellStyle="Comma">
      <totalsRowFormula>SUM(Table1[How many units of another ownership type are included in this project?29])</totalsRowFormula>
    </tableColumn>
    <tableColumn id="87" xr3:uid="{00000000-0010-0000-0000-000057000000}" name="Please describe.30"/>
    <tableColumn id="88" xr3:uid="{00000000-0010-0000-0000-000058000000}" name="Enter number of units: Less than or equal to 30% Area Median Income31" totalsRowFunction="custom" dataDxfId="5" dataCellStyle="Comma">
      <totalsRowFormula>SUM(Table1[Enter number of units: Less than or equal to 30% Area Median Income31])</totalsRowFormula>
    </tableColumn>
    <tableColumn id="89" xr3:uid="{00000000-0010-0000-0000-000059000000}" name="Enter number of units: 31-60% Area Median Income32" totalsRowFunction="custom" dataDxfId="4" dataCellStyle="Comma">
      <totalsRowFormula>SUM(Table1[Enter number of units: 31-60% Area Median Income32])</totalsRowFormula>
    </tableColumn>
    <tableColumn id="90" xr3:uid="{00000000-0010-0000-0000-00005A000000}" name="Enter number of units: 61-80% Area Median Income33" totalsRowFunction="custom" dataDxfId="3" dataCellStyle="Comma">
      <totalsRowFormula>SUM(Table1[Enter number of units: 61-80% Area Median Income33])</totalsRowFormula>
    </tableColumn>
    <tableColumn id="91" xr3:uid="{00000000-0010-0000-0000-00005B000000}" name="Enter number of units: greater than or equal to 81% Area Median Income34" totalsRowFunction="custom" dataDxfId="2" dataCellStyle="Comma">
      <totalsRowFormula>SUM(Table1[Enter number of units: greater than or equal to 81% Area Median Income34])</totalsRowFormula>
    </tableColumn>
    <tableColumn id="92" xr3:uid="{00000000-0010-0000-0000-00005C000000}" name="Indicate other household characteristics targeted by this project.35"/>
    <tableColumn id="93" xr3:uid="{00000000-0010-0000-0000-00005D000000}" name="How many commercial tenants are served by facility?" totalsRowFunction="custom" dataDxfId="1" dataCellStyle="Comma">
      <totalsRowFormula>SUM(Table1[How many commercial tenants are served by facility?])</totalsRowFormula>
    </tableColumn>
    <tableColumn id="94" xr3:uid="{00000000-0010-0000-0000-00005E000000}" name="How many jobs created/maintained by tenants of this facility?" totalsRowFunction="custom" dataDxfId="0" dataCellStyle="Comma">
      <totalsRowFormula>SUM(Table1[How many jobs created/maintained by tenants of this facility?])</totalsRowFormula>
    </tableColumn>
    <tableColumn id="95" xr3:uid="{00000000-0010-0000-0000-00005F000000}" name="List any partners that collaborated on this project.36"/>
    <tableColumn id="96" xr3:uid="{00000000-0010-0000-0000-000060000000}" name="Is this project currently or in the process of becoming smoke-free?37"/>
    <tableColumn id="97" xr3:uid="{00000000-0010-0000-0000-000061000000}" name="Is this project located within one half (1/2) mile of major public transit with nearby services?38"/>
    <tableColumn id="98" xr3:uid="{00000000-0010-0000-0000-000062000000}" name="Does this project incorporate environmentally sustainable development or operating strategies?39"/>
    <tableColumn id="99" xr3:uid="{00000000-0010-0000-0000-000063000000}" name="Please specify these environmental strategies.40"/>
    <tableColumn id="100" xr3:uid="{00000000-0010-0000-0000-000064000000}" name="Describe any other environmentally-sustainable development, integrated design, or operating strategies included in this project.41"/>
    <tableColumn id="101" xr3:uid="{00000000-0010-0000-0000-000065000000}" name="Indicate any PREDEVELOPMENT finance sources for this project.42"/>
    <tableColumn id="102" xr3:uid="{00000000-0010-0000-0000-000066000000}" name="Please describe.43"/>
    <tableColumn id="103" xr3:uid="{00000000-0010-0000-0000-000067000000}" name="Indicate any MUNICIPAL finance sources for this project.44"/>
    <tableColumn id="104" xr3:uid="{00000000-0010-0000-0000-000068000000}" name="Please describe.45"/>
    <tableColumn id="105" xr3:uid="{00000000-0010-0000-0000-000069000000}" name="Indicate any STATE finance sources for this project.46"/>
    <tableColumn id="106" xr3:uid="{00000000-0010-0000-0000-00006A000000}" name="Please describe.47"/>
    <tableColumn id="107" xr3:uid="{00000000-0010-0000-0000-00006B000000}" name="Indicate any FEDERAL finance sources for this project.48"/>
    <tableColumn id="108" xr3:uid="{00000000-0010-0000-0000-00006C000000}" name="Please describe.49"/>
    <tableColumn id="109" xr3:uid="{00000000-0010-0000-0000-00006D000000}" name="Indicate any PRIVATE finance sources for this project.50"/>
    <tableColumn id="110" xr3:uid="{00000000-0010-0000-0000-00006E000000}" name="Please describe the other financial institution(s).51"/>
    <tableColumn id="111" xr3:uid="{00000000-0010-0000-0000-00006F000000}" name="Please describe the other foundation(s).52"/>
    <tableColumn id="112" xr3:uid="{00000000-0010-0000-0000-000070000000}" name="Please describe the other private source(s).5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8"/>
  <sheetViews>
    <sheetView tabSelected="1" workbookViewId="0">
      <selection activeCell="AG14" sqref="AG14"/>
    </sheetView>
  </sheetViews>
  <sheetFormatPr defaultRowHeight="14.25" x14ac:dyDescent="0.45"/>
  <cols>
    <col min="1" max="1" width="39.265625" bestFit="1" customWidth="1"/>
    <col min="2" max="2" width="45.1328125" bestFit="1" customWidth="1"/>
    <col min="3" max="3" width="34.265625" customWidth="1"/>
    <col min="4" max="4" width="23.86328125" style="1" customWidth="1"/>
    <col min="5" max="5" width="19.1328125" customWidth="1"/>
    <col min="6" max="6" width="31.86328125" customWidth="1"/>
    <col min="7" max="7" width="33.73046875" customWidth="1"/>
    <col min="8" max="8" width="32.73046875" customWidth="1"/>
    <col min="9" max="9" width="19.59765625" customWidth="1"/>
    <col min="10" max="10" width="44.59765625" customWidth="1"/>
    <col min="11" max="11" width="19.59765625" customWidth="1"/>
    <col min="12" max="13" width="28.73046875" customWidth="1"/>
    <col min="14" max="14" width="28.265625" customWidth="1"/>
    <col min="15" max="15" width="28.1328125" customWidth="1"/>
    <col min="16" max="16" width="28.265625" customWidth="1"/>
    <col min="17" max="17" width="25.3984375" customWidth="1"/>
    <col min="18" max="18" width="36.59765625" customWidth="1"/>
    <col min="19" max="19" width="32.265625" customWidth="1"/>
    <col min="20" max="20" width="36" customWidth="1"/>
    <col min="21" max="22" width="25.73046875" customWidth="1"/>
    <col min="23" max="23" width="24.3984375" customWidth="1"/>
    <col min="24" max="24" width="26" customWidth="1"/>
    <col min="25" max="25" width="35.59765625" customWidth="1"/>
    <col min="26" max="26" width="19.59765625" customWidth="1"/>
    <col min="27" max="27" width="35.86328125" customWidth="1"/>
    <col min="28" max="28" width="29.3984375" customWidth="1"/>
    <col min="29" max="29" width="28.59765625" customWidth="1"/>
    <col min="30" max="30" width="36" customWidth="1"/>
    <col min="31" max="31" width="62" customWidth="1"/>
    <col min="32" max="32" width="28.73046875" customWidth="1"/>
    <col min="33" max="33" width="34.59765625" customWidth="1"/>
    <col min="34" max="34" width="49.73046875" customWidth="1"/>
    <col min="35" max="35" width="35.265625" customWidth="1"/>
    <col min="36" max="36" width="46.3984375" customWidth="1"/>
    <col min="37" max="37" width="52.1328125" customWidth="1"/>
    <col min="38" max="38" width="46.3984375" customWidth="1"/>
    <col min="39" max="39" width="73.3984375" customWidth="1"/>
    <col min="40" max="40" width="61" customWidth="1"/>
    <col min="41" max="41" width="19.59765625" customWidth="1"/>
    <col min="42" max="42" width="54.73046875" customWidth="1"/>
    <col min="43" max="43" width="19.59765625" customWidth="1"/>
    <col min="44" max="44" width="49.73046875" customWidth="1"/>
    <col min="45" max="45" width="19.59765625" customWidth="1"/>
    <col min="46" max="46" width="52" customWidth="1"/>
    <col min="47" max="47" width="19.59765625" customWidth="1"/>
    <col min="48" max="48" width="51.86328125" customWidth="1"/>
    <col min="49" max="49" width="48.265625" customWidth="1"/>
    <col min="50" max="50" width="40.86328125" customWidth="1"/>
    <col min="51" max="51" width="43.59765625" customWidth="1"/>
  </cols>
  <sheetData>
    <row r="1" spans="1:51" ht="31.5" customHeight="1" x14ac:dyDescent="0.45">
      <c r="A1" t="s">
        <v>0</v>
      </c>
      <c r="B1" t="s">
        <v>1</v>
      </c>
      <c r="C1" t="s">
        <v>2</v>
      </c>
      <c r="D1" s="1" t="s">
        <v>3</v>
      </c>
      <c r="E1" s="1" t="s">
        <v>4</v>
      </c>
      <c r="F1" s="1" t="s">
        <v>5</v>
      </c>
      <c r="G1" s="1" t="s">
        <v>6</v>
      </c>
      <c r="H1" s="1" t="s">
        <v>7</v>
      </c>
      <c r="I1" t="s">
        <v>8</v>
      </c>
      <c r="J1" t="s">
        <v>9</v>
      </c>
      <c r="K1" t="s">
        <v>10</v>
      </c>
      <c r="L1" s="1" t="s">
        <v>11</v>
      </c>
      <c r="M1" s="1" t="s">
        <v>12</v>
      </c>
      <c r="N1" s="1" t="s">
        <v>13</v>
      </c>
      <c r="O1" s="1" t="s">
        <v>14</v>
      </c>
      <c r="P1" s="1" t="s">
        <v>15</v>
      </c>
      <c r="Q1" s="1" t="s">
        <v>16</v>
      </c>
      <c r="R1" s="1" t="s">
        <v>17</v>
      </c>
      <c r="S1" s="1" t="s">
        <v>18</v>
      </c>
      <c r="T1" s="1" t="s">
        <v>19</v>
      </c>
      <c r="U1" s="1" t="s">
        <v>20</v>
      </c>
      <c r="V1" s="1" t="s">
        <v>21</v>
      </c>
      <c r="W1" t="s">
        <v>22</v>
      </c>
      <c r="X1" s="1" t="s">
        <v>23</v>
      </c>
      <c r="Y1" s="1" t="s">
        <v>24</v>
      </c>
      <c r="Z1" t="s">
        <v>25</v>
      </c>
      <c r="AA1" s="1" t="s">
        <v>26</v>
      </c>
      <c r="AB1" s="1" t="s">
        <v>27</v>
      </c>
      <c r="AC1" s="1" t="s">
        <v>28</v>
      </c>
      <c r="AD1" s="1" t="s">
        <v>29</v>
      </c>
      <c r="AE1" t="s">
        <v>30</v>
      </c>
      <c r="AF1" s="1" t="s">
        <v>31</v>
      </c>
      <c r="AG1" s="1" t="s">
        <v>32</v>
      </c>
      <c r="AH1" t="s">
        <v>33</v>
      </c>
      <c r="AI1" s="1" t="s">
        <v>34</v>
      </c>
      <c r="AJ1" s="1" t="s">
        <v>35</v>
      </c>
      <c r="AK1" s="1" t="s">
        <v>36</v>
      </c>
      <c r="AL1" t="s">
        <v>37</v>
      </c>
      <c r="AM1" t="s">
        <v>38</v>
      </c>
      <c r="AN1" t="s">
        <v>39</v>
      </c>
      <c r="AO1" t="s">
        <v>40</v>
      </c>
      <c r="AP1" t="s">
        <v>41</v>
      </c>
      <c r="AQ1" t="s">
        <v>42</v>
      </c>
      <c r="AR1" t="s">
        <v>43</v>
      </c>
      <c r="AS1" t="s">
        <v>44</v>
      </c>
      <c r="AT1" t="s">
        <v>45</v>
      </c>
      <c r="AU1" t="s">
        <v>46</v>
      </c>
      <c r="AV1" t="s">
        <v>47</v>
      </c>
      <c r="AW1" t="s">
        <v>48</v>
      </c>
      <c r="AX1" t="s">
        <v>49</v>
      </c>
      <c r="AY1" t="s">
        <v>50</v>
      </c>
    </row>
    <row r="2" spans="1:51" ht="28.5" x14ac:dyDescent="0.45">
      <c r="A2" t="s">
        <v>51</v>
      </c>
      <c r="B2" t="s">
        <v>52</v>
      </c>
      <c r="C2" s="1" t="s">
        <v>53</v>
      </c>
      <c r="D2" s="1" t="s">
        <v>54</v>
      </c>
      <c r="E2" t="s">
        <v>55</v>
      </c>
      <c r="F2" t="s">
        <v>56</v>
      </c>
      <c r="G2">
        <v>2025</v>
      </c>
      <c r="H2" t="s">
        <v>57</v>
      </c>
      <c r="J2" t="s">
        <v>58</v>
      </c>
      <c r="L2" s="2">
        <v>404098</v>
      </c>
      <c r="M2" s="3">
        <v>200000000</v>
      </c>
      <c r="U2" s="2">
        <v>168</v>
      </c>
      <c r="V2" s="2">
        <f t="shared" ref="V2:V47" si="0">U2*1.61</f>
        <v>270.48</v>
      </c>
      <c r="W2" s="2">
        <v>105</v>
      </c>
      <c r="X2" s="2">
        <v>63</v>
      </c>
      <c r="Y2" s="2">
        <v>0</v>
      </c>
      <c r="AA2" s="2">
        <v>17</v>
      </c>
      <c r="AB2" s="2">
        <v>53</v>
      </c>
      <c r="AC2" s="2">
        <v>98</v>
      </c>
      <c r="AD2" s="2">
        <v>0</v>
      </c>
      <c r="AE2" t="s">
        <v>59</v>
      </c>
      <c r="AF2" s="2">
        <v>2</v>
      </c>
      <c r="AG2" s="2">
        <v>50</v>
      </c>
      <c r="AH2" t="s">
        <v>60</v>
      </c>
      <c r="AI2" t="s">
        <v>61</v>
      </c>
      <c r="AJ2" t="s">
        <v>61</v>
      </c>
      <c r="AK2" t="s">
        <v>61</v>
      </c>
      <c r="AL2" t="s">
        <v>62</v>
      </c>
      <c r="AN2" t="s">
        <v>63</v>
      </c>
      <c r="AP2" t="s">
        <v>64</v>
      </c>
      <c r="AR2" t="s">
        <v>65</v>
      </c>
      <c r="AT2" t="s">
        <v>66</v>
      </c>
      <c r="AV2" t="s">
        <v>67</v>
      </c>
    </row>
    <row r="3" spans="1:51" ht="28.5" x14ac:dyDescent="0.45">
      <c r="A3" t="s">
        <v>68</v>
      </c>
      <c r="B3" t="s">
        <v>69</v>
      </c>
      <c r="C3" s="1" t="s">
        <v>70</v>
      </c>
      <c r="D3" s="1" t="s">
        <v>54</v>
      </c>
      <c r="E3" t="s">
        <v>55</v>
      </c>
      <c r="F3" t="s">
        <v>56</v>
      </c>
      <c r="G3">
        <v>2022</v>
      </c>
      <c r="H3" t="s">
        <v>71</v>
      </c>
      <c r="J3" t="s">
        <v>72</v>
      </c>
      <c r="L3" s="2">
        <v>10000</v>
      </c>
      <c r="M3" s="3">
        <v>6161500</v>
      </c>
      <c r="U3" s="2">
        <v>6</v>
      </c>
      <c r="V3" s="2">
        <f t="shared" si="0"/>
        <v>9.66</v>
      </c>
      <c r="W3" s="2">
        <v>6</v>
      </c>
      <c r="X3" s="2">
        <v>0</v>
      </c>
      <c r="Y3" s="2">
        <v>0</v>
      </c>
      <c r="AA3" s="2">
        <v>0</v>
      </c>
      <c r="AB3" s="2">
        <v>4</v>
      </c>
      <c r="AC3" s="2">
        <v>0</v>
      </c>
      <c r="AD3" s="2">
        <v>2</v>
      </c>
      <c r="AE3" t="s">
        <v>73</v>
      </c>
      <c r="AF3" s="2">
        <v>6</v>
      </c>
      <c r="AG3" s="2">
        <v>20</v>
      </c>
      <c r="AH3" t="s">
        <v>74</v>
      </c>
      <c r="AI3" t="s">
        <v>61</v>
      </c>
      <c r="AJ3" t="s">
        <v>61</v>
      </c>
      <c r="AK3" t="s">
        <v>61</v>
      </c>
      <c r="AL3" t="s">
        <v>75</v>
      </c>
      <c r="AN3" t="s">
        <v>76</v>
      </c>
      <c r="AP3" t="s">
        <v>77</v>
      </c>
      <c r="AR3" t="s">
        <v>78</v>
      </c>
      <c r="AT3" t="s">
        <v>79</v>
      </c>
    </row>
    <row r="4" spans="1:51" ht="28.5" x14ac:dyDescent="0.45">
      <c r="A4" t="s">
        <v>80</v>
      </c>
      <c r="B4" t="s">
        <v>81</v>
      </c>
      <c r="C4" s="1" t="s">
        <v>82</v>
      </c>
      <c r="D4" s="1" t="s">
        <v>54</v>
      </c>
      <c r="E4" t="s">
        <v>55</v>
      </c>
      <c r="F4" t="s">
        <v>83</v>
      </c>
      <c r="G4">
        <v>2020</v>
      </c>
      <c r="H4" t="s">
        <v>57</v>
      </c>
      <c r="J4" t="s">
        <v>84</v>
      </c>
      <c r="L4" s="2">
        <v>2000</v>
      </c>
      <c r="M4" s="3">
        <v>19000000</v>
      </c>
      <c r="N4" t="s">
        <v>85</v>
      </c>
      <c r="O4" t="s">
        <v>85</v>
      </c>
      <c r="P4" t="s">
        <v>85</v>
      </c>
      <c r="Q4" t="s">
        <v>85</v>
      </c>
      <c r="R4" t="s">
        <v>85</v>
      </c>
      <c r="S4" t="s">
        <v>85</v>
      </c>
      <c r="T4" t="s">
        <v>85</v>
      </c>
      <c r="U4" s="2">
        <v>44</v>
      </c>
      <c r="V4" s="2">
        <f t="shared" si="0"/>
        <v>70.84</v>
      </c>
      <c r="W4" s="2">
        <v>44</v>
      </c>
      <c r="X4" s="2">
        <v>0</v>
      </c>
      <c r="Y4" s="2">
        <v>0</v>
      </c>
      <c r="AA4" s="2">
        <v>8</v>
      </c>
      <c r="AB4" s="2">
        <v>36</v>
      </c>
      <c r="AC4" s="2">
        <v>0</v>
      </c>
      <c r="AD4" s="2">
        <v>0</v>
      </c>
      <c r="AE4" t="s">
        <v>86</v>
      </c>
      <c r="AF4" s="2">
        <v>1</v>
      </c>
      <c r="AG4" s="2">
        <v>0</v>
      </c>
      <c r="AH4" t="s">
        <v>87</v>
      </c>
      <c r="AI4" t="s">
        <v>61</v>
      </c>
      <c r="AJ4" t="s">
        <v>61</v>
      </c>
      <c r="AK4" t="s">
        <v>61</v>
      </c>
      <c r="AL4" t="s">
        <v>62</v>
      </c>
      <c r="AN4" t="s">
        <v>88</v>
      </c>
      <c r="AP4" t="s">
        <v>89</v>
      </c>
      <c r="AR4" t="s">
        <v>90</v>
      </c>
      <c r="AT4" t="s">
        <v>91</v>
      </c>
      <c r="AV4" t="s">
        <v>92</v>
      </c>
    </row>
    <row r="5" spans="1:51" ht="42.75" x14ac:dyDescent="0.45">
      <c r="A5" t="s">
        <v>93</v>
      </c>
      <c r="B5" t="s">
        <v>94</v>
      </c>
      <c r="C5" s="1" t="s">
        <v>95</v>
      </c>
      <c r="D5" s="1" t="s">
        <v>54</v>
      </c>
      <c r="E5" t="s">
        <v>55</v>
      </c>
      <c r="F5" t="s">
        <v>56</v>
      </c>
      <c r="G5">
        <v>2022</v>
      </c>
      <c r="H5" t="s">
        <v>57</v>
      </c>
      <c r="J5" t="s">
        <v>84</v>
      </c>
      <c r="L5" s="2">
        <v>4000</v>
      </c>
      <c r="M5" s="3">
        <v>19671438</v>
      </c>
      <c r="U5" s="2">
        <v>35</v>
      </c>
      <c r="V5" s="2">
        <f t="shared" si="0"/>
        <v>56.35</v>
      </c>
      <c r="W5" s="2">
        <v>35</v>
      </c>
      <c r="X5" s="2">
        <v>0</v>
      </c>
      <c r="Y5" s="2">
        <v>0</v>
      </c>
      <c r="AA5" s="2">
        <v>8</v>
      </c>
      <c r="AB5" s="2">
        <v>27</v>
      </c>
      <c r="AC5" s="2">
        <v>0</v>
      </c>
      <c r="AD5" s="2">
        <v>0</v>
      </c>
      <c r="AE5" t="s">
        <v>96</v>
      </c>
      <c r="AF5" s="2">
        <v>3</v>
      </c>
      <c r="AG5" s="2">
        <v>20</v>
      </c>
      <c r="AI5" t="s">
        <v>55</v>
      </c>
      <c r="AJ5" t="s">
        <v>61</v>
      </c>
      <c r="AK5" t="s">
        <v>61</v>
      </c>
      <c r="AL5" t="s">
        <v>62</v>
      </c>
      <c r="AN5" t="s">
        <v>63</v>
      </c>
      <c r="AP5" t="s">
        <v>89</v>
      </c>
      <c r="AR5" t="s">
        <v>97</v>
      </c>
      <c r="AT5" t="s">
        <v>66</v>
      </c>
      <c r="AV5" t="s">
        <v>98</v>
      </c>
    </row>
    <row r="6" spans="1:51" ht="28.5" x14ac:dyDescent="0.45">
      <c r="A6" t="s">
        <v>99</v>
      </c>
      <c r="B6" t="s">
        <v>100</v>
      </c>
      <c r="C6" s="1" t="s">
        <v>101</v>
      </c>
      <c r="D6" s="1" t="s">
        <v>54</v>
      </c>
      <c r="E6" t="s">
        <v>61</v>
      </c>
      <c r="F6" t="s">
        <v>102</v>
      </c>
      <c r="G6">
        <v>2021</v>
      </c>
      <c r="H6" t="s">
        <v>103</v>
      </c>
      <c r="J6" t="s">
        <v>104</v>
      </c>
      <c r="L6" s="2">
        <v>800</v>
      </c>
      <c r="M6" s="3">
        <v>18475743</v>
      </c>
      <c r="U6" s="2">
        <v>56</v>
      </c>
      <c r="V6" s="2">
        <f t="shared" si="0"/>
        <v>90.160000000000011</v>
      </c>
      <c r="W6" s="2">
        <v>56</v>
      </c>
      <c r="X6" s="2">
        <v>0</v>
      </c>
      <c r="Y6" s="2">
        <v>0</v>
      </c>
      <c r="AA6" s="2">
        <v>28</v>
      </c>
      <c r="AB6" s="2">
        <v>28</v>
      </c>
      <c r="AC6" s="2">
        <v>0</v>
      </c>
      <c r="AD6" s="2">
        <v>0</v>
      </c>
      <c r="AE6" t="s">
        <v>105</v>
      </c>
      <c r="AF6" s="2">
        <v>1</v>
      </c>
      <c r="AG6" s="2">
        <v>5</v>
      </c>
      <c r="AI6" t="s">
        <v>61</v>
      </c>
      <c r="AJ6" t="s">
        <v>61</v>
      </c>
      <c r="AK6" t="s">
        <v>61</v>
      </c>
      <c r="AL6" t="s">
        <v>106</v>
      </c>
      <c r="AN6" t="s">
        <v>107</v>
      </c>
      <c r="AR6" t="s">
        <v>108</v>
      </c>
      <c r="AT6" t="s">
        <v>109</v>
      </c>
      <c r="AV6" t="s">
        <v>110</v>
      </c>
      <c r="AY6" t="s">
        <v>111</v>
      </c>
    </row>
    <row r="7" spans="1:51" ht="28.5" x14ac:dyDescent="0.45">
      <c r="A7" t="s">
        <v>99</v>
      </c>
      <c r="B7" t="s">
        <v>112</v>
      </c>
      <c r="C7" s="1" t="s">
        <v>113</v>
      </c>
      <c r="D7" s="1" t="s">
        <v>54</v>
      </c>
      <c r="E7" t="s">
        <v>55</v>
      </c>
      <c r="F7" t="s">
        <v>102</v>
      </c>
      <c r="G7">
        <v>2021</v>
      </c>
      <c r="H7" t="s">
        <v>57</v>
      </c>
      <c r="J7" t="s">
        <v>84</v>
      </c>
      <c r="L7" s="2">
        <v>20000</v>
      </c>
      <c r="M7" s="3">
        <v>46000000</v>
      </c>
      <c r="U7" s="2">
        <v>89</v>
      </c>
      <c r="V7" s="2">
        <f t="shared" si="0"/>
        <v>143.29000000000002</v>
      </c>
      <c r="W7" s="2">
        <v>80</v>
      </c>
      <c r="X7" s="2">
        <v>9</v>
      </c>
      <c r="Y7" s="2">
        <v>0</v>
      </c>
      <c r="AA7" s="2">
        <v>8</v>
      </c>
      <c r="AB7" s="2">
        <v>36</v>
      </c>
      <c r="AC7" s="2">
        <v>36</v>
      </c>
      <c r="AD7" s="2">
        <v>9</v>
      </c>
      <c r="AE7" t="s">
        <v>105</v>
      </c>
      <c r="AF7" s="2">
        <v>8</v>
      </c>
      <c r="AG7" s="2">
        <v>35</v>
      </c>
      <c r="AH7" t="s">
        <v>114</v>
      </c>
      <c r="AI7" t="s">
        <v>55</v>
      </c>
      <c r="AJ7" t="s">
        <v>61</v>
      </c>
      <c r="AK7" t="s">
        <v>61</v>
      </c>
      <c r="AL7" t="s">
        <v>115</v>
      </c>
      <c r="AN7" t="s">
        <v>98</v>
      </c>
      <c r="AP7" t="s">
        <v>116</v>
      </c>
      <c r="AR7" t="s">
        <v>117</v>
      </c>
      <c r="AT7" t="s">
        <v>118</v>
      </c>
      <c r="AV7" t="s">
        <v>119</v>
      </c>
      <c r="AX7" t="s">
        <v>120</v>
      </c>
    </row>
    <row r="8" spans="1:51" ht="28.5" x14ac:dyDescent="0.45">
      <c r="A8" t="s">
        <v>121</v>
      </c>
      <c r="B8" t="s">
        <v>122</v>
      </c>
      <c r="C8" s="1" t="s">
        <v>123</v>
      </c>
      <c r="D8" s="1" t="s">
        <v>54</v>
      </c>
      <c r="E8" t="s">
        <v>55</v>
      </c>
      <c r="F8" t="s">
        <v>83</v>
      </c>
      <c r="G8">
        <v>2020</v>
      </c>
      <c r="H8" t="s">
        <v>124</v>
      </c>
      <c r="I8" t="s">
        <v>125</v>
      </c>
      <c r="J8" t="s">
        <v>126</v>
      </c>
      <c r="K8" t="s">
        <v>127</v>
      </c>
      <c r="L8" s="2">
        <v>3500</v>
      </c>
      <c r="M8" s="3">
        <v>1500500</v>
      </c>
      <c r="N8" t="s">
        <v>85</v>
      </c>
      <c r="O8" t="s">
        <v>85</v>
      </c>
      <c r="P8" t="s">
        <v>85</v>
      </c>
      <c r="Q8" t="s">
        <v>85</v>
      </c>
      <c r="R8" t="s">
        <v>85</v>
      </c>
      <c r="S8" t="s">
        <v>85</v>
      </c>
      <c r="T8" t="s">
        <v>85</v>
      </c>
      <c r="U8" s="2">
        <v>6</v>
      </c>
      <c r="V8" s="2">
        <f t="shared" si="0"/>
        <v>9.66</v>
      </c>
      <c r="W8" s="2">
        <v>6</v>
      </c>
      <c r="X8" s="2">
        <v>0</v>
      </c>
      <c r="Y8" s="2">
        <v>0</v>
      </c>
      <c r="AA8" s="2">
        <v>1</v>
      </c>
      <c r="AB8" s="2">
        <v>1</v>
      </c>
      <c r="AC8" s="2">
        <v>1</v>
      </c>
      <c r="AD8" s="2">
        <v>3</v>
      </c>
      <c r="AE8" t="s">
        <v>128</v>
      </c>
      <c r="AF8" s="2">
        <v>3</v>
      </c>
      <c r="AG8" s="2">
        <v>11</v>
      </c>
      <c r="AI8" t="s">
        <v>61</v>
      </c>
      <c r="AJ8" t="s">
        <v>61</v>
      </c>
      <c r="AK8" t="s">
        <v>55</v>
      </c>
      <c r="AN8" t="s">
        <v>129</v>
      </c>
      <c r="AP8" t="s">
        <v>130</v>
      </c>
      <c r="AR8" t="s">
        <v>131</v>
      </c>
      <c r="AT8" t="s">
        <v>132</v>
      </c>
      <c r="AV8" t="s">
        <v>133</v>
      </c>
      <c r="AW8" t="s">
        <v>134</v>
      </c>
    </row>
    <row r="9" spans="1:51" ht="28.5" x14ac:dyDescent="0.45">
      <c r="A9" t="s">
        <v>135</v>
      </c>
      <c r="B9" t="s">
        <v>136</v>
      </c>
      <c r="C9" s="1" t="s">
        <v>137</v>
      </c>
      <c r="D9" s="1" t="s">
        <v>54</v>
      </c>
      <c r="E9" t="s">
        <v>55</v>
      </c>
      <c r="F9" t="s">
        <v>138</v>
      </c>
      <c r="G9">
        <v>2025</v>
      </c>
      <c r="H9" t="s">
        <v>139</v>
      </c>
      <c r="J9" t="s">
        <v>140</v>
      </c>
      <c r="L9" s="2">
        <v>75000</v>
      </c>
      <c r="M9" s="3">
        <v>10000000</v>
      </c>
      <c r="U9" s="2">
        <v>75</v>
      </c>
      <c r="V9" s="2">
        <f t="shared" si="0"/>
        <v>120.75000000000001</v>
      </c>
      <c r="W9" s="2">
        <v>75</v>
      </c>
      <c r="X9" s="2">
        <v>0</v>
      </c>
      <c r="Y9" s="2">
        <v>0</v>
      </c>
      <c r="AA9" s="2">
        <v>25</v>
      </c>
      <c r="AB9" s="2">
        <v>20</v>
      </c>
      <c r="AC9" s="2">
        <v>20</v>
      </c>
      <c r="AD9" s="2">
        <v>10</v>
      </c>
      <c r="AE9" t="s">
        <v>141</v>
      </c>
      <c r="AF9" s="2">
        <v>5</v>
      </c>
      <c r="AG9" s="2">
        <v>10</v>
      </c>
      <c r="AI9" t="s">
        <v>61</v>
      </c>
      <c r="AJ9" t="s">
        <v>61</v>
      </c>
      <c r="AK9" t="s">
        <v>61</v>
      </c>
      <c r="AL9" t="s">
        <v>142</v>
      </c>
      <c r="AN9" t="s">
        <v>143</v>
      </c>
      <c r="AP9" t="s">
        <v>143</v>
      </c>
      <c r="AR9" t="s">
        <v>143</v>
      </c>
      <c r="AT9" t="s">
        <v>143</v>
      </c>
      <c r="AV9" t="s">
        <v>143</v>
      </c>
    </row>
    <row r="10" spans="1:51" ht="28.5" x14ac:dyDescent="0.45">
      <c r="A10" t="s">
        <v>144</v>
      </c>
      <c r="B10" t="s">
        <v>145</v>
      </c>
      <c r="C10" s="1" t="s">
        <v>146</v>
      </c>
      <c r="D10" s="1" t="s">
        <v>54</v>
      </c>
      <c r="E10" t="s">
        <v>55</v>
      </c>
      <c r="F10" t="s">
        <v>102</v>
      </c>
      <c r="G10">
        <v>2021</v>
      </c>
      <c r="H10" t="s">
        <v>71</v>
      </c>
      <c r="J10" t="s">
        <v>147</v>
      </c>
      <c r="L10" s="2">
        <v>1030</v>
      </c>
      <c r="M10" s="3">
        <v>53650307</v>
      </c>
      <c r="U10" s="2">
        <v>97</v>
      </c>
      <c r="V10" s="2">
        <f t="shared" si="0"/>
        <v>156.17000000000002</v>
      </c>
      <c r="W10" s="2">
        <v>97</v>
      </c>
      <c r="X10" s="2">
        <v>0</v>
      </c>
      <c r="Y10" s="2">
        <v>0</v>
      </c>
      <c r="AA10" s="2">
        <v>38</v>
      </c>
      <c r="AB10" s="2">
        <v>31</v>
      </c>
      <c r="AC10" s="2">
        <v>13</v>
      </c>
      <c r="AD10" s="2">
        <v>15</v>
      </c>
      <c r="AE10" t="s">
        <v>148</v>
      </c>
      <c r="AF10" s="2">
        <v>0</v>
      </c>
      <c r="AG10" s="2">
        <v>0</v>
      </c>
      <c r="AH10" t="s">
        <v>149</v>
      </c>
      <c r="AI10" t="s">
        <v>61</v>
      </c>
      <c r="AJ10" t="s">
        <v>61</v>
      </c>
      <c r="AK10" t="s">
        <v>61</v>
      </c>
      <c r="AL10" t="s">
        <v>150</v>
      </c>
      <c r="AN10" t="s">
        <v>63</v>
      </c>
      <c r="AP10" t="s">
        <v>151</v>
      </c>
      <c r="AR10" t="s">
        <v>152</v>
      </c>
      <c r="AT10" t="s">
        <v>153</v>
      </c>
    </row>
    <row r="11" spans="1:51" ht="28.5" x14ac:dyDescent="0.45">
      <c r="A11" t="s">
        <v>154</v>
      </c>
      <c r="B11" t="s">
        <v>155</v>
      </c>
      <c r="C11" s="1" t="s">
        <v>156</v>
      </c>
      <c r="D11" s="1" t="s">
        <v>54</v>
      </c>
      <c r="E11" t="s">
        <v>55</v>
      </c>
      <c r="F11" t="s">
        <v>138</v>
      </c>
      <c r="G11">
        <v>2023</v>
      </c>
      <c r="H11" t="s">
        <v>71</v>
      </c>
      <c r="J11" t="s">
        <v>157</v>
      </c>
      <c r="L11" s="2">
        <v>24000</v>
      </c>
      <c r="M11" s="3">
        <v>41000000</v>
      </c>
      <c r="U11" s="2">
        <v>91</v>
      </c>
      <c r="V11" s="2">
        <f t="shared" si="0"/>
        <v>146.51000000000002</v>
      </c>
      <c r="W11" s="2">
        <v>91</v>
      </c>
      <c r="X11" s="2">
        <v>0</v>
      </c>
      <c r="Y11" s="2">
        <v>0</v>
      </c>
      <c r="AA11" s="2">
        <v>16</v>
      </c>
      <c r="AB11" s="2">
        <v>69</v>
      </c>
      <c r="AC11" s="2">
        <v>0</v>
      </c>
      <c r="AD11" s="2">
        <v>6</v>
      </c>
      <c r="AE11" t="s">
        <v>158</v>
      </c>
      <c r="AF11" s="2">
        <v>1</v>
      </c>
      <c r="AG11" s="2">
        <v>3</v>
      </c>
      <c r="AH11" t="s">
        <v>159</v>
      </c>
      <c r="AI11" t="s">
        <v>61</v>
      </c>
      <c r="AJ11" t="s">
        <v>61</v>
      </c>
      <c r="AK11" t="s">
        <v>61</v>
      </c>
      <c r="AL11" t="s">
        <v>150</v>
      </c>
      <c r="AN11" t="s">
        <v>143</v>
      </c>
      <c r="AP11" t="s">
        <v>160</v>
      </c>
      <c r="AR11" t="s">
        <v>161</v>
      </c>
      <c r="AT11" t="s">
        <v>66</v>
      </c>
      <c r="AV11" t="s">
        <v>162</v>
      </c>
      <c r="AW11" t="s">
        <v>163</v>
      </c>
      <c r="AY11" t="s">
        <v>163</v>
      </c>
    </row>
    <row r="12" spans="1:51" ht="28.5" x14ac:dyDescent="0.45">
      <c r="A12" t="s">
        <v>164</v>
      </c>
      <c r="B12" t="s">
        <v>165</v>
      </c>
      <c r="C12" s="1" t="s">
        <v>166</v>
      </c>
      <c r="D12" s="1" t="s">
        <v>54</v>
      </c>
      <c r="E12" t="s">
        <v>55</v>
      </c>
      <c r="F12" t="s">
        <v>56</v>
      </c>
      <c r="G12">
        <v>2022</v>
      </c>
      <c r="H12" t="s">
        <v>167</v>
      </c>
      <c r="J12" t="s">
        <v>168</v>
      </c>
      <c r="K12" t="s">
        <v>169</v>
      </c>
      <c r="L12" s="2">
        <v>1500</v>
      </c>
      <c r="M12" s="3">
        <v>4200000</v>
      </c>
      <c r="U12" s="2">
        <v>15</v>
      </c>
      <c r="V12" s="2">
        <f t="shared" si="0"/>
        <v>24.150000000000002</v>
      </c>
      <c r="W12" s="2">
        <v>15</v>
      </c>
      <c r="X12" s="2">
        <v>0</v>
      </c>
      <c r="Y12" s="2">
        <v>0</v>
      </c>
      <c r="AA12" s="2">
        <v>0</v>
      </c>
      <c r="AB12" s="2">
        <v>0</v>
      </c>
      <c r="AC12" s="2">
        <v>15</v>
      </c>
      <c r="AD12" s="2">
        <v>0</v>
      </c>
      <c r="AE12" t="s">
        <v>170</v>
      </c>
      <c r="AF12" s="2">
        <v>1</v>
      </c>
      <c r="AG12" s="2">
        <v>0</v>
      </c>
      <c r="AH12" t="s">
        <v>171</v>
      </c>
      <c r="AI12" t="s">
        <v>61</v>
      </c>
      <c r="AJ12" t="s">
        <v>55</v>
      </c>
      <c r="AK12" t="s">
        <v>61</v>
      </c>
      <c r="AL12" t="s">
        <v>106</v>
      </c>
      <c r="AN12" t="s">
        <v>107</v>
      </c>
      <c r="AP12" t="s">
        <v>143</v>
      </c>
      <c r="AR12" t="s">
        <v>172</v>
      </c>
      <c r="AT12" t="s">
        <v>143</v>
      </c>
      <c r="AV12" t="s">
        <v>173</v>
      </c>
    </row>
    <row r="13" spans="1:51" ht="28.5" x14ac:dyDescent="0.45">
      <c r="A13" t="s">
        <v>174</v>
      </c>
      <c r="B13" t="s">
        <v>175</v>
      </c>
      <c r="C13" s="1" t="s">
        <v>176</v>
      </c>
      <c r="D13" s="1" t="s">
        <v>54</v>
      </c>
      <c r="E13" t="s">
        <v>55</v>
      </c>
      <c r="F13" t="s">
        <v>102</v>
      </c>
      <c r="G13">
        <v>2022</v>
      </c>
      <c r="H13" t="s">
        <v>71</v>
      </c>
      <c r="J13" t="s">
        <v>177</v>
      </c>
      <c r="L13" s="2">
        <v>38000</v>
      </c>
      <c r="M13" s="3">
        <v>130000000</v>
      </c>
      <c r="U13" s="2">
        <v>300</v>
      </c>
      <c r="V13" s="2">
        <f t="shared" si="0"/>
        <v>483.00000000000006</v>
      </c>
      <c r="W13" s="2">
        <v>300</v>
      </c>
      <c r="X13" s="2">
        <v>0</v>
      </c>
      <c r="Y13" s="2">
        <v>0</v>
      </c>
      <c r="AA13" s="2">
        <v>30</v>
      </c>
      <c r="AB13" s="2">
        <v>150</v>
      </c>
      <c r="AC13" s="2">
        <v>31</v>
      </c>
      <c r="AD13" s="2">
        <v>89</v>
      </c>
      <c r="AE13" t="s">
        <v>178</v>
      </c>
      <c r="AF13" s="2">
        <v>7</v>
      </c>
      <c r="AG13" s="2">
        <v>90</v>
      </c>
      <c r="AI13" t="s">
        <v>61</v>
      </c>
      <c r="AJ13" t="s">
        <v>61</v>
      </c>
      <c r="AK13" t="s">
        <v>61</v>
      </c>
      <c r="AL13" t="s">
        <v>179</v>
      </c>
      <c r="AN13" t="s">
        <v>180</v>
      </c>
      <c r="AP13" t="s">
        <v>130</v>
      </c>
      <c r="AR13" t="s">
        <v>181</v>
      </c>
      <c r="AT13" t="s">
        <v>66</v>
      </c>
      <c r="AV13" t="s">
        <v>182</v>
      </c>
      <c r="AY13" t="s">
        <v>183</v>
      </c>
    </row>
    <row r="14" spans="1:51" ht="42.75" x14ac:dyDescent="0.45">
      <c r="A14" t="s">
        <v>184</v>
      </c>
      <c r="B14" t="s">
        <v>185</v>
      </c>
      <c r="C14" s="1" t="s">
        <v>186</v>
      </c>
      <c r="D14" s="1" t="s">
        <v>54</v>
      </c>
      <c r="E14" t="s">
        <v>61</v>
      </c>
      <c r="F14" t="s">
        <v>102</v>
      </c>
      <c r="G14">
        <v>2021</v>
      </c>
      <c r="H14" t="s">
        <v>57</v>
      </c>
      <c r="J14" t="s">
        <v>177</v>
      </c>
      <c r="L14" s="2">
        <v>2400</v>
      </c>
      <c r="M14" s="3">
        <v>23907314</v>
      </c>
      <c r="U14" s="2">
        <v>48</v>
      </c>
      <c r="V14" s="2">
        <f t="shared" si="0"/>
        <v>77.28</v>
      </c>
      <c r="W14" s="2">
        <v>48</v>
      </c>
      <c r="X14" s="2">
        <v>0</v>
      </c>
      <c r="Y14" s="2">
        <v>0</v>
      </c>
      <c r="AA14" s="2">
        <v>16</v>
      </c>
      <c r="AB14" s="2">
        <v>32</v>
      </c>
      <c r="AC14" s="2">
        <v>0</v>
      </c>
      <c r="AD14" s="2">
        <v>0</v>
      </c>
      <c r="AE14" t="s">
        <v>148</v>
      </c>
      <c r="AF14" s="2">
        <v>1</v>
      </c>
      <c r="AG14" s="2">
        <v>0</v>
      </c>
      <c r="AI14" t="s">
        <v>61</v>
      </c>
      <c r="AJ14" t="s">
        <v>61</v>
      </c>
      <c r="AK14" t="s">
        <v>61</v>
      </c>
      <c r="AL14" t="s">
        <v>187</v>
      </c>
      <c r="AN14" t="s">
        <v>188</v>
      </c>
      <c r="AP14" t="s">
        <v>189</v>
      </c>
      <c r="AR14" t="s">
        <v>190</v>
      </c>
      <c r="AT14" t="s">
        <v>66</v>
      </c>
      <c r="AV14" t="s">
        <v>191</v>
      </c>
      <c r="AW14" t="s">
        <v>192</v>
      </c>
    </row>
    <row r="15" spans="1:51" ht="28.5" x14ac:dyDescent="0.45">
      <c r="A15" t="s">
        <v>193</v>
      </c>
      <c r="B15" t="s">
        <v>194</v>
      </c>
      <c r="C15" s="1" t="s">
        <v>195</v>
      </c>
      <c r="D15" s="1" t="s">
        <v>54</v>
      </c>
      <c r="E15" t="s">
        <v>55</v>
      </c>
      <c r="F15" t="s">
        <v>56</v>
      </c>
      <c r="G15">
        <v>2022</v>
      </c>
      <c r="H15" t="s">
        <v>139</v>
      </c>
      <c r="J15" t="s">
        <v>196</v>
      </c>
      <c r="L15" s="2">
        <v>18924</v>
      </c>
      <c r="M15" s="3">
        <v>7108241</v>
      </c>
      <c r="U15" s="2">
        <v>20</v>
      </c>
      <c r="V15" s="2">
        <f t="shared" si="0"/>
        <v>32.200000000000003</v>
      </c>
      <c r="W15" s="2">
        <v>20</v>
      </c>
      <c r="X15" s="2">
        <v>0</v>
      </c>
      <c r="Y15" s="2">
        <v>0</v>
      </c>
      <c r="AA15" s="2">
        <v>0</v>
      </c>
      <c r="AB15" s="2">
        <v>2</v>
      </c>
      <c r="AC15" s="2">
        <v>6</v>
      </c>
      <c r="AD15" s="2">
        <v>12</v>
      </c>
      <c r="AE15" t="s">
        <v>197</v>
      </c>
      <c r="AF15" s="2">
        <v>0</v>
      </c>
      <c r="AG15" s="2">
        <v>0</v>
      </c>
      <c r="AH15" t="s">
        <v>198</v>
      </c>
      <c r="AI15" t="s">
        <v>61</v>
      </c>
      <c r="AJ15" t="s">
        <v>61</v>
      </c>
      <c r="AK15" t="s">
        <v>61</v>
      </c>
      <c r="AL15" t="s">
        <v>199</v>
      </c>
      <c r="AN15" t="s">
        <v>200</v>
      </c>
      <c r="AP15" t="s">
        <v>201</v>
      </c>
      <c r="AR15" t="s">
        <v>143</v>
      </c>
      <c r="AT15" t="s">
        <v>143</v>
      </c>
      <c r="AV15" t="s">
        <v>202</v>
      </c>
      <c r="AY15" t="s">
        <v>203</v>
      </c>
    </row>
    <row r="16" spans="1:51" ht="28.5" x14ac:dyDescent="0.45">
      <c r="A16" t="s">
        <v>204</v>
      </c>
      <c r="B16" t="s">
        <v>205</v>
      </c>
      <c r="C16" s="1" t="s">
        <v>206</v>
      </c>
      <c r="D16" s="1" t="s">
        <v>54</v>
      </c>
      <c r="E16" t="s">
        <v>55</v>
      </c>
      <c r="F16" t="s">
        <v>56</v>
      </c>
      <c r="G16">
        <v>2024</v>
      </c>
      <c r="H16" t="s">
        <v>57</v>
      </c>
      <c r="J16" t="s">
        <v>207</v>
      </c>
      <c r="L16" s="2">
        <v>1000</v>
      </c>
      <c r="M16" s="3">
        <v>18600000</v>
      </c>
      <c r="U16" s="2">
        <v>39</v>
      </c>
      <c r="V16" s="2">
        <f t="shared" si="0"/>
        <v>62.790000000000006</v>
      </c>
      <c r="W16" s="2">
        <v>39</v>
      </c>
      <c r="X16" s="2">
        <v>0</v>
      </c>
      <c r="Y16" s="2">
        <v>0</v>
      </c>
      <c r="AA16" s="2">
        <v>15</v>
      </c>
      <c r="AB16" s="2">
        <v>24</v>
      </c>
      <c r="AC16" s="2">
        <v>0</v>
      </c>
      <c r="AD16" s="2">
        <v>0</v>
      </c>
      <c r="AE16" t="s">
        <v>208</v>
      </c>
      <c r="AF16" s="2">
        <v>1</v>
      </c>
      <c r="AG16" s="2">
        <v>15</v>
      </c>
      <c r="AH16" t="s">
        <v>209</v>
      </c>
      <c r="AI16" t="s">
        <v>61</v>
      </c>
      <c r="AJ16" t="s">
        <v>61</v>
      </c>
      <c r="AK16" t="s">
        <v>61</v>
      </c>
      <c r="AL16" t="s">
        <v>210</v>
      </c>
      <c r="AN16" t="s">
        <v>211</v>
      </c>
      <c r="AP16" t="s">
        <v>212</v>
      </c>
      <c r="AR16" t="s">
        <v>213</v>
      </c>
      <c r="AT16" t="s">
        <v>91</v>
      </c>
      <c r="AV16" t="s">
        <v>214</v>
      </c>
    </row>
    <row r="17" spans="1:51" ht="42.75" x14ac:dyDescent="0.45">
      <c r="A17" t="s">
        <v>204</v>
      </c>
      <c r="B17" t="s">
        <v>215</v>
      </c>
      <c r="C17" s="1" t="s">
        <v>216</v>
      </c>
      <c r="D17" s="1" t="s">
        <v>54</v>
      </c>
      <c r="E17" t="s">
        <v>55</v>
      </c>
      <c r="F17" t="s">
        <v>56</v>
      </c>
      <c r="G17">
        <v>2024</v>
      </c>
      <c r="H17" t="s">
        <v>57</v>
      </c>
      <c r="J17" t="s">
        <v>217</v>
      </c>
      <c r="L17" s="2">
        <v>2875</v>
      </c>
      <c r="M17" s="3">
        <v>28337818</v>
      </c>
      <c r="U17" s="2">
        <v>68</v>
      </c>
      <c r="V17" s="2">
        <f t="shared" si="0"/>
        <v>109.48</v>
      </c>
      <c r="W17" s="2">
        <v>58</v>
      </c>
      <c r="X17" s="2">
        <v>9</v>
      </c>
      <c r="Y17" s="2">
        <v>1</v>
      </c>
      <c r="Z17" t="s">
        <v>218</v>
      </c>
      <c r="AA17" s="2">
        <v>14</v>
      </c>
      <c r="AB17" s="2">
        <v>44</v>
      </c>
      <c r="AC17" s="2">
        <v>5</v>
      </c>
      <c r="AD17" s="2">
        <v>4</v>
      </c>
      <c r="AE17" t="s">
        <v>219</v>
      </c>
      <c r="AF17" s="2">
        <v>1</v>
      </c>
      <c r="AG17" s="2">
        <v>5</v>
      </c>
      <c r="AH17" t="s">
        <v>220</v>
      </c>
      <c r="AI17" t="s">
        <v>61</v>
      </c>
      <c r="AJ17" t="s">
        <v>61</v>
      </c>
      <c r="AK17" t="s">
        <v>61</v>
      </c>
      <c r="AL17" t="s">
        <v>187</v>
      </c>
      <c r="AN17" t="s">
        <v>221</v>
      </c>
      <c r="AP17" t="s">
        <v>222</v>
      </c>
      <c r="AR17" t="s">
        <v>223</v>
      </c>
      <c r="AT17" t="s">
        <v>224</v>
      </c>
      <c r="AV17" t="s">
        <v>225</v>
      </c>
      <c r="AX17" t="s">
        <v>226</v>
      </c>
    </row>
    <row r="18" spans="1:51" ht="28.5" x14ac:dyDescent="0.45">
      <c r="A18" t="s">
        <v>227</v>
      </c>
      <c r="B18" t="s">
        <v>228</v>
      </c>
      <c r="C18" s="1" t="s">
        <v>229</v>
      </c>
      <c r="D18" s="1" t="s">
        <v>54</v>
      </c>
      <c r="E18" t="s">
        <v>55</v>
      </c>
      <c r="F18" t="s">
        <v>56</v>
      </c>
      <c r="G18">
        <v>2023</v>
      </c>
      <c r="H18" t="s">
        <v>57</v>
      </c>
      <c r="J18" t="s">
        <v>230</v>
      </c>
      <c r="L18" s="2">
        <v>41370</v>
      </c>
      <c r="M18" s="3">
        <v>33700000</v>
      </c>
      <c r="U18" s="2">
        <v>24</v>
      </c>
      <c r="V18" s="2">
        <f t="shared" si="0"/>
        <v>38.64</v>
      </c>
      <c r="W18" s="2">
        <v>24</v>
      </c>
      <c r="X18" s="2">
        <v>0</v>
      </c>
      <c r="Y18" s="2">
        <v>0</v>
      </c>
      <c r="AA18" s="2">
        <v>3</v>
      </c>
      <c r="AB18" s="2">
        <v>21</v>
      </c>
      <c r="AC18" s="2">
        <v>0</v>
      </c>
      <c r="AD18" s="2">
        <v>0</v>
      </c>
      <c r="AE18" t="s">
        <v>73</v>
      </c>
      <c r="AF18" s="2">
        <v>3</v>
      </c>
      <c r="AG18" s="2">
        <v>45</v>
      </c>
      <c r="AI18" t="s">
        <v>61</v>
      </c>
      <c r="AJ18" t="s">
        <v>61</v>
      </c>
      <c r="AK18" t="s">
        <v>61</v>
      </c>
      <c r="AL18" t="s">
        <v>231</v>
      </c>
      <c r="AN18" t="s">
        <v>124</v>
      </c>
      <c r="AO18" t="s">
        <v>232</v>
      </c>
      <c r="AP18" t="s">
        <v>124</v>
      </c>
      <c r="AQ18" t="s">
        <v>233</v>
      </c>
      <c r="AR18" t="s">
        <v>234</v>
      </c>
      <c r="AT18" t="s">
        <v>66</v>
      </c>
    </row>
    <row r="19" spans="1:51" ht="28.5" x14ac:dyDescent="0.45">
      <c r="A19" t="s">
        <v>235</v>
      </c>
      <c r="B19" t="s">
        <v>236</v>
      </c>
      <c r="C19" s="1" t="s">
        <v>237</v>
      </c>
      <c r="D19" s="1" t="s">
        <v>54</v>
      </c>
      <c r="E19" t="s">
        <v>55</v>
      </c>
      <c r="F19" t="s">
        <v>56</v>
      </c>
      <c r="G19">
        <v>2023</v>
      </c>
      <c r="H19" t="s">
        <v>57</v>
      </c>
      <c r="J19" t="s">
        <v>84</v>
      </c>
      <c r="L19" s="2">
        <v>15000</v>
      </c>
      <c r="M19" s="3">
        <v>25000000</v>
      </c>
      <c r="U19" s="2">
        <v>41</v>
      </c>
      <c r="V19" s="2">
        <f t="shared" si="0"/>
        <v>66.010000000000005</v>
      </c>
      <c r="W19" s="2">
        <v>40</v>
      </c>
      <c r="X19" s="2">
        <v>0</v>
      </c>
      <c r="Y19" s="2">
        <v>1</v>
      </c>
      <c r="Z19" t="s">
        <v>238</v>
      </c>
      <c r="AA19" s="2">
        <v>15</v>
      </c>
      <c r="AB19" s="2">
        <v>25</v>
      </c>
      <c r="AC19" s="2">
        <v>0</v>
      </c>
      <c r="AD19" s="2">
        <v>0</v>
      </c>
      <c r="AE19" t="s">
        <v>239</v>
      </c>
      <c r="AF19" s="2">
        <v>0</v>
      </c>
      <c r="AG19" s="2">
        <v>0</v>
      </c>
      <c r="AH19" t="s">
        <v>240</v>
      </c>
      <c r="AI19" t="s">
        <v>61</v>
      </c>
      <c r="AJ19" t="s">
        <v>61</v>
      </c>
      <c r="AK19" t="s">
        <v>61</v>
      </c>
      <c r="AL19" t="s">
        <v>142</v>
      </c>
      <c r="AN19" t="s">
        <v>241</v>
      </c>
      <c r="AP19" t="s">
        <v>89</v>
      </c>
      <c r="AR19" t="s">
        <v>242</v>
      </c>
      <c r="AT19" t="s">
        <v>66</v>
      </c>
      <c r="AV19" t="s">
        <v>243</v>
      </c>
    </row>
    <row r="20" spans="1:51" ht="28.5" x14ac:dyDescent="0.45">
      <c r="A20" t="s">
        <v>235</v>
      </c>
      <c r="B20" t="s">
        <v>244</v>
      </c>
      <c r="C20" s="1" t="s">
        <v>245</v>
      </c>
      <c r="D20" s="1" t="s">
        <v>54</v>
      </c>
      <c r="E20" t="s">
        <v>55</v>
      </c>
      <c r="F20" t="s">
        <v>56</v>
      </c>
      <c r="G20">
        <v>2026</v>
      </c>
      <c r="H20" t="s">
        <v>71</v>
      </c>
      <c r="J20" t="s">
        <v>84</v>
      </c>
      <c r="L20" s="2">
        <v>60000</v>
      </c>
      <c r="M20" s="3">
        <v>999</v>
      </c>
      <c r="U20" s="2">
        <v>150</v>
      </c>
      <c r="V20" s="2">
        <f t="shared" si="0"/>
        <v>241.50000000000003</v>
      </c>
      <c r="W20" s="2">
        <v>150</v>
      </c>
      <c r="X20" s="2">
        <v>0</v>
      </c>
      <c r="Y20" s="2">
        <v>0</v>
      </c>
      <c r="AA20" s="2">
        <v>999</v>
      </c>
      <c r="AB20" s="2">
        <v>999</v>
      </c>
      <c r="AC20" s="2">
        <v>999</v>
      </c>
      <c r="AD20" s="2">
        <v>999</v>
      </c>
      <c r="AE20" t="s">
        <v>246</v>
      </c>
      <c r="AF20" s="2">
        <v>999</v>
      </c>
      <c r="AG20" s="2">
        <v>999</v>
      </c>
      <c r="AI20" t="s">
        <v>61</v>
      </c>
      <c r="AJ20" t="s">
        <v>61</v>
      </c>
      <c r="AK20" t="s">
        <v>61</v>
      </c>
      <c r="AL20" t="s">
        <v>142</v>
      </c>
      <c r="AN20" t="s">
        <v>247</v>
      </c>
      <c r="AO20" t="s">
        <v>248</v>
      </c>
      <c r="AP20" t="s">
        <v>143</v>
      </c>
      <c r="AR20" t="s">
        <v>249</v>
      </c>
      <c r="AT20" t="s">
        <v>143</v>
      </c>
      <c r="AV20" t="s">
        <v>250</v>
      </c>
      <c r="AY20" t="s">
        <v>248</v>
      </c>
    </row>
    <row r="21" spans="1:51" ht="28.5" x14ac:dyDescent="0.45">
      <c r="A21" t="s">
        <v>251</v>
      </c>
      <c r="B21" t="s">
        <v>252</v>
      </c>
      <c r="C21" s="1" t="s">
        <v>253</v>
      </c>
      <c r="D21" s="1" t="s">
        <v>54</v>
      </c>
      <c r="E21" t="s">
        <v>55</v>
      </c>
      <c r="F21" t="s">
        <v>56</v>
      </c>
      <c r="G21">
        <v>2023</v>
      </c>
      <c r="H21" t="s">
        <v>57</v>
      </c>
      <c r="J21" t="s">
        <v>254</v>
      </c>
      <c r="K21" t="s">
        <v>255</v>
      </c>
      <c r="L21" s="2">
        <v>2000</v>
      </c>
      <c r="M21" s="3">
        <v>74320000</v>
      </c>
      <c r="U21" s="2">
        <v>134</v>
      </c>
      <c r="V21" s="2">
        <f t="shared" si="0"/>
        <v>215.74</v>
      </c>
      <c r="W21" s="2">
        <v>74</v>
      </c>
      <c r="X21" s="2">
        <v>60</v>
      </c>
      <c r="Y21" s="2">
        <v>0</v>
      </c>
      <c r="AA21" s="2">
        <v>19</v>
      </c>
      <c r="AB21" s="2">
        <v>27</v>
      </c>
      <c r="AC21" s="2">
        <v>34</v>
      </c>
      <c r="AD21" s="2">
        <v>54</v>
      </c>
      <c r="AE21" t="s">
        <v>256</v>
      </c>
      <c r="AF21" s="2">
        <v>3</v>
      </c>
      <c r="AG21" s="2">
        <v>0</v>
      </c>
      <c r="AH21" t="s">
        <v>257</v>
      </c>
      <c r="AI21" t="s">
        <v>61</v>
      </c>
      <c r="AJ21" t="s">
        <v>61</v>
      </c>
      <c r="AK21" t="s">
        <v>61</v>
      </c>
      <c r="AL21" t="s">
        <v>187</v>
      </c>
      <c r="AN21" t="s">
        <v>180</v>
      </c>
      <c r="AP21" t="s">
        <v>143</v>
      </c>
      <c r="AR21" t="s">
        <v>143</v>
      </c>
      <c r="AT21" t="s">
        <v>143</v>
      </c>
      <c r="AV21" t="s">
        <v>119</v>
      </c>
      <c r="AX21" t="s">
        <v>257</v>
      </c>
    </row>
    <row r="22" spans="1:51" ht="28.5" x14ac:dyDescent="0.45">
      <c r="A22" t="s">
        <v>251</v>
      </c>
      <c r="B22" t="s">
        <v>258</v>
      </c>
      <c r="C22" s="1" t="s">
        <v>259</v>
      </c>
      <c r="D22" s="1" t="s">
        <v>54</v>
      </c>
      <c r="E22" t="s">
        <v>55</v>
      </c>
      <c r="F22" t="s">
        <v>56</v>
      </c>
      <c r="G22">
        <v>2022</v>
      </c>
      <c r="H22" t="s">
        <v>57</v>
      </c>
      <c r="J22" t="s">
        <v>84</v>
      </c>
      <c r="L22" s="2">
        <v>744</v>
      </c>
      <c r="M22" s="3">
        <v>9585000</v>
      </c>
      <c r="U22" s="2">
        <v>20</v>
      </c>
      <c r="V22" s="2">
        <f t="shared" si="0"/>
        <v>32.200000000000003</v>
      </c>
      <c r="W22" s="2">
        <v>0</v>
      </c>
      <c r="X22" s="2">
        <v>20</v>
      </c>
      <c r="Y22" s="2">
        <v>0</v>
      </c>
      <c r="AA22" s="2">
        <v>0</v>
      </c>
      <c r="AB22" s="2">
        <v>0</v>
      </c>
      <c r="AC22" s="2">
        <v>10</v>
      </c>
      <c r="AD22" s="2">
        <v>10</v>
      </c>
      <c r="AE22" t="s">
        <v>256</v>
      </c>
      <c r="AF22" s="2">
        <v>1</v>
      </c>
      <c r="AG22" s="2">
        <v>3</v>
      </c>
      <c r="AI22" t="s">
        <v>61</v>
      </c>
      <c r="AJ22" t="s">
        <v>61</v>
      </c>
      <c r="AK22" t="s">
        <v>61</v>
      </c>
      <c r="AL22" t="s">
        <v>187</v>
      </c>
      <c r="AN22" t="s">
        <v>180</v>
      </c>
      <c r="AP22" t="s">
        <v>201</v>
      </c>
      <c r="AR22" t="s">
        <v>260</v>
      </c>
      <c r="AT22" t="s">
        <v>143</v>
      </c>
      <c r="AV22" t="s">
        <v>162</v>
      </c>
      <c r="AW22" t="s">
        <v>261</v>
      </c>
    </row>
    <row r="23" spans="1:51" ht="28.5" x14ac:dyDescent="0.45">
      <c r="A23" t="s">
        <v>262</v>
      </c>
      <c r="B23" t="s">
        <v>263</v>
      </c>
      <c r="C23" s="1" t="s">
        <v>264</v>
      </c>
      <c r="D23" s="1" t="s">
        <v>54</v>
      </c>
      <c r="E23" t="s">
        <v>55</v>
      </c>
      <c r="F23" t="s">
        <v>56</v>
      </c>
      <c r="G23">
        <v>2022</v>
      </c>
      <c r="H23" t="s">
        <v>57</v>
      </c>
      <c r="J23" t="s">
        <v>84</v>
      </c>
      <c r="L23" s="2">
        <v>1696</v>
      </c>
      <c r="M23" s="3">
        <v>18950000</v>
      </c>
      <c r="U23" s="2">
        <v>48</v>
      </c>
      <c r="V23" s="2">
        <f t="shared" si="0"/>
        <v>77.28</v>
      </c>
      <c r="W23" s="2">
        <v>48</v>
      </c>
      <c r="X23" s="2">
        <v>0</v>
      </c>
      <c r="Y23" s="2">
        <v>0</v>
      </c>
      <c r="AA23" s="2">
        <v>10</v>
      </c>
      <c r="AB23" s="2">
        <v>36</v>
      </c>
      <c r="AC23" s="2">
        <v>0</v>
      </c>
      <c r="AD23" s="2">
        <v>2</v>
      </c>
      <c r="AE23" t="s">
        <v>148</v>
      </c>
      <c r="AF23" s="2">
        <v>2</v>
      </c>
      <c r="AG23" s="2">
        <v>4</v>
      </c>
      <c r="AI23" t="s">
        <v>61</v>
      </c>
      <c r="AJ23" t="s">
        <v>61</v>
      </c>
      <c r="AK23" t="s">
        <v>61</v>
      </c>
      <c r="AL23" t="s">
        <v>142</v>
      </c>
      <c r="AN23" t="s">
        <v>63</v>
      </c>
      <c r="AP23" t="s">
        <v>89</v>
      </c>
      <c r="AR23" t="s">
        <v>265</v>
      </c>
      <c r="AT23" t="s">
        <v>66</v>
      </c>
      <c r="AV23" t="s">
        <v>266</v>
      </c>
    </row>
    <row r="24" spans="1:51" ht="28.5" x14ac:dyDescent="0.45">
      <c r="A24" t="s">
        <v>267</v>
      </c>
      <c r="B24" t="s">
        <v>268</v>
      </c>
      <c r="C24" s="1" t="s">
        <v>269</v>
      </c>
      <c r="D24" s="1" t="s">
        <v>54</v>
      </c>
      <c r="E24" t="s">
        <v>55</v>
      </c>
      <c r="F24" t="s">
        <v>138</v>
      </c>
      <c r="G24">
        <v>2027</v>
      </c>
      <c r="H24" t="s">
        <v>57</v>
      </c>
      <c r="J24" t="s">
        <v>270</v>
      </c>
      <c r="L24" s="2">
        <v>8000</v>
      </c>
      <c r="M24" s="3">
        <v>47000000</v>
      </c>
      <c r="U24" s="2">
        <v>80</v>
      </c>
      <c r="V24" s="2">
        <f t="shared" si="0"/>
        <v>128.80000000000001</v>
      </c>
      <c r="W24" s="2">
        <v>0</v>
      </c>
      <c r="X24" s="2">
        <v>80</v>
      </c>
      <c r="Y24" s="2">
        <v>0</v>
      </c>
      <c r="AA24" s="2">
        <v>0</v>
      </c>
      <c r="AB24" s="2">
        <v>0</v>
      </c>
      <c r="AC24" s="2">
        <v>18</v>
      </c>
      <c r="AD24" s="2">
        <v>62</v>
      </c>
      <c r="AE24" t="s">
        <v>256</v>
      </c>
      <c r="AF24" s="2">
        <v>2</v>
      </c>
      <c r="AG24" s="2">
        <v>27</v>
      </c>
      <c r="AI24" t="s">
        <v>61</v>
      </c>
      <c r="AJ24" t="s">
        <v>61</v>
      </c>
      <c r="AK24" t="s">
        <v>61</v>
      </c>
      <c r="AL24" t="s">
        <v>210</v>
      </c>
      <c r="AN24" t="s">
        <v>124</v>
      </c>
      <c r="AO24" t="s">
        <v>271</v>
      </c>
    </row>
    <row r="25" spans="1:51" ht="28.5" x14ac:dyDescent="0.45">
      <c r="A25" t="s">
        <v>272</v>
      </c>
      <c r="B25" t="s">
        <v>273</v>
      </c>
      <c r="C25" s="1" t="s">
        <v>274</v>
      </c>
      <c r="D25" s="1" t="s">
        <v>54</v>
      </c>
      <c r="E25" t="s">
        <v>55</v>
      </c>
      <c r="F25" t="s">
        <v>56</v>
      </c>
      <c r="G25">
        <v>2022</v>
      </c>
      <c r="H25" t="s">
        <v>57</v>
      </c>
      <c r="J25" t="s">
        <v>168</v>
      </c>
      <c r="K25" t="s">
        <v>275</v>
      </c>
      <c r="L25" s="2">
        <v>8580</v>
      </c>
      <c r="M25" s="3">
        <v>18000000</v>
      </c>
      <c r="U25" s="2">
        <v>33</v>
      </c>
      <c r="V25" s="2">
        <f t="shared" si="0"/>
        <v>53.13</v>
      </c>
      <c r="W25" s="2">
        <v>33</v>
      </c>
      <c r="X25" s="2">
        <v>0</v>
      </c>
      <c r="Y25" s="2">
        <v>0</v>
      </c>
      <c r="AA25" s="2">
        <v>8</v>
      </c>
      <c r="AB25" s="2">
        <v>19</v>
      </c>
      <c r="AC25" s="2">
        <v>0</v>
      </c>
      <c r="AD25" s="2">
        <v>6</v>
      </c>
      <c r="AE25" t="s">
        <v>276</v>
      </c>
      <c r="AF25" s="2">
        <v>17</v>
      </c>
      <c r="AG25" s="2">
        <v>17</v>
      </c>
      <c r="AH25" t="s">
        <v>277</v>
      </c>
      <c r="AI25" t="s">
        <v>61</v>
      </c>
      <c r="AJ25" t="s">
        <v>61</v>
      </c>
      <c r="AK25" t="s">
        <v>61</v>
      </c>
      <c r="AL25" t="s">
        <v>187</v>
      </c>
      <c r="AN25" t="s">
        <v>63</v>
      </c>
      <c r="AP25" t="s">
        <v>151</v>
      </c>
      <c r="AR25" t="s">
        <v>278</v>
      </c>
      <c r="AT25" t="s">
        <v>66</v>
      </c>
      <c r="AV25" t="s">
        <v>143</v>
      </c>
    </row>
    <row r="26" spans="1:51" ht="28.5" x14ac:dyDescent="0.45">
      <c r="A26" t="s">
        <v>272</v>
      </c>
      <c r="B26" t="s">
        <v>279</v>
      </c>
      <c r="C26" s="1" t="s">
        <v>280</v>
      </c>
      <c r="D26" s="1" t="s">
        <v>54</v>
      </c>
      <c r="E26" t="s">
        <v>55</v>
      </c>
      <c r="F26" t="s">
        <v>56</v>
      </c>
      <c r="G26">
        <v>2022</v>
      </c>
      <c r="H26" t="s">
        <v>124</v>
      </c>
      <c r="I26" t="s">
        <v>281</v>
      </c>
      <c r="J26" t="s">
        <v>84</v>
      </c>
      <c r="L26" s="2">
        <v>26820</v>
      </c>
      <c r="M26" s="3">
        <v>18187302</v>
      </c>
      <c r="U26" s="2">
        <v>38</v>
      </c>
      <c r="V26" s="2">
        <f t="shared" si="0"/>
        <v>61.180000000000007</v>
      </c>
      <c r="W26" s="2">
        <v>38</v>
      </c>
      <c r="X26" s="2">
        <v>0</v>
      </c>
      <c r="Y26" s="2">
        <v>0</v>
      </c>
      <c r="AA26" s="2">
        <v>4</v>
      </c>
      <c r="AB26" s="2">
        <v>28</v>
      </c>
      <c r="AC26" s="2">
        <v>0</v>
      </c>
      <c r="AD26" s="2">
        <v>6</v>
      </c>
      <c r="AE26" t="s">
        <v>282</v>
      </c>
      <c r="AF26" s="2">
        <v>12</v>
      </c>
      <c r="AG26" s="2">
        <v>20</v>
      </c>
      <c r="AH26" t="s">
        <v>283</v>
      </c>
      <c r="AI26" t="s">
        <v>61</v>
      </c>
      <c r="AJ26" t="s">
        <v>61</v>
      </c>
      <c r="AK26" t="s">
        <v>61</v>
      </c>
      <c r="AL26" t="s">
        <v>106</v>
      </c>
      <c r="AN26" t="s">
        <v>63</v>
      </c>
      <c r="AP26" t="s">
        <v>89</v>
      </c>
      <c r="AR26" t="s">
        <v>284</v>
      </c>
      <c r="AT26" t="s">
        <v>153</v>
      </c>
      <c r="AV26" t="s">
        <v>285</v>
      </c>
    </row>
    <row r="27" spans="1:51" ht="42.75" x14ac:dyDescent="0.45">
      <c r="A27" t="s">
        <v>272</v>
      </c>
      <c r="B27" t="s">
        <v>286</v>
      </c>
      <c r="C27" s="1" t="s">
        <v>287</v>
      </c>
      <c r="D27" s="1" t="s">
        <v>54</v>
      </c>
      <c r="E27" t="s">
        <v>61</v>
      </c>
      <c r="F27" t="s">
        <v>138</v>
      </c>
      <c r="G27">
        <v>2023</v>
      </c>
      <c r="H27" t="s">
        <v>124</v>
      </c>
      <c r="I27" t="s">
        <v>288</v>
      </c>
      <c r="J27" t="s">
        <v>84</v>
      </c>
      <c r="L27" s="2">
        <v>3000</v>
      </c>
      <c r="M27" s="3">
        <v>33398270</v>
      </c>
      <c r="U27" s="2">
        <v>112</v>
      </c>
      <c r="V27" s="2">
        <f t="shared" si="0"/>
        <v>180.32000000000002</v>
      </c>
      <c r="W27" s="2">
        <v>112</v>
      </c>
      <c r="X27" s="2">
        <v>0</v>
      </c>
      <c r="Y27" s="2">
        <v>0</v>
      </c>
      <c r="AA27" s="2">
        <v>7</v>
      </c>
      <c r="AB27" s="2">
        <v>54</v>
      </c>
      <c r="AC27" s="2">
        <v>30</v>
      </c>
      <c r="AD27" s="2">
        <v>21</v>
      </c>
      <c r="AE27" t="s">
        <v>105</v>
      </c>
      <c r="AF27" s="2">
        <v>1</v>
      </c>
      <c r="AG27" s="2">
        <v>8</v>
      </c>
      <c r="AI27" t="s">
        <v>61</v>
      </c>
      <c r="AJ27" t="s">
        <v>61</v>
      </c>
      <c r="AK27" t="s">
        <v>61</v>
      </c>
      <c r="AL27" t="s">
        <v>106</v>
      </c>
      <c r="AN27" t="s">
        <v>143</v>
      </c>
      <c r="AP27" t="s">
        <v>89</v>
      </c>
      <c r="AR27" t="s">
        <v>278</v>
      </c>
      <c r="AT27" t="s">
        <v>153</v>
      </c>
      <c r="AV27" t="s">
        <v>67</v>
      </c>
    </row>
    <row r="28" spans="1:51" ht="28.5" x14ac:dyDescent="0.45">
      <c r="A28" t="s">
        <v>289</v>
      </c>
      <c r="B28" t="s">
        <v>290</v>
      </c>
      <c r="C28" s="1" t="s">
        <v>291</v>
      </c>
      <c r="D28" s="1" t="s">
        <v>54</v>
      </c>
      <c r="E28" t="s">
        <v>55</v>
      </c>
      <c r="F28" t="s">
        <v>102</v>
      </c>
      <c r="G28">
        <v>2021</v>
      </c>
      <c r="H28" t="s">
        <v>57</v>
      </c>
      <c r="J28" t="s">
        <v>84</v>
      </c>
      <c r="L28" s="2">
        <v>3000</v>
      </c>
      <c r="M28" s="3">
        <v>22700000</v>
      </c>
      <c r="U28" s="2">
        <v>48</v>
      </c>
      <c r="V28" s="2">
        <f t="shared" si="0"/>
        <v>77.28</v>
      </c>
      <c r="W28" s="2">
        <v>48</v>
      </c>
      <c r="X28" s="2">
        <v>0</v>
      </c>
      <c r="Y28" s="2">
        <v>0</v>
      </c>
      <c r="AA28" s="2">
        <v>8</v>
      </c>
      <c r="AB28" s="2">
        <v>22</v>
      </c>
      <c r="AC28" s="2">
        <v>0</v>
      </c>
      <c r="AD28" s="2">
        <v>18</v>
      </c>
      <c r="AE28" t="s">
        <v>256</v>
      </c>
      <c r="AF28" s="2">
        <v>1</v>
      </c>
      <c r="AG28" s="2">
        <v>5</v>
      </c>
      <c r="AI28" t="s">
        <v>55</v>
      </c>
      <c r="AJ28" t="s">
        <v>61</v>
      </c>
      <c r="AK28" t="s">
        <v>61</v>
      </c>
      <c r="AL28" t="s">
        <v>292</v>
      </c>
      <c r="AN28" t="s">
        <v>293</v>
      </c>
      <c r="AO28" t="s">
        <v>294</v>
      </c>
      <c r="AP28" t="s">
        <v>89</v>
      </c>
      <c r="AR28" t="s">
        <v>295</v>
      </c>
      <c r="AT28" t="s">
        <v>91</v>
      </c>
      <c r="AV28" t="s">
        <v>296</v>
      </c>
      <c r="AY28" t="s">
        <v>297</v>
      </c>
    </row>
    <row r="29" spans="1:51" ht="28.5" x14ac:dyDescent="0.45">
      <c r="A29" t="s">
        <v>289</v>
      </c>
      <c r="B29" t="s">
        <v>298</v>
      </c>
      <c r="C29" s="1" t="s">
        <v>299</v>
      </c>
      <c r="D29" s="1" t="s">
        <v>54</v>
      </c>
      <c r="E29" t="s">
        <v>55</v>
      </c>
      <c r="F29" t="s">
        <v>56</v>
      </c>
      <c r="G29">
        <v>2023</v>
      </c>
      <c r="H29" t="s">
        <v>57</v>
      </c>
      <c r="J29" t="s">
        <v>177</v>
      </c>
      <c r="L29" s="2">
        <v>3600</v>
      </c>
      <c r="M29" s="3">
        <v>28152000</v>
      </c>
      <c r="U29" s="2">
        <v>72</v>
      </c>
      <c r="V29" s="2">
        <f t="shared" si="0"/>
        <v>115.92</v>
      </c>
      <c r="W29" s="2">
        <v>72</v>
      </c>
      <c r="X29" s="2">
        <v>0</v>
      </c>
      <c r="Y29" s="2">
        <v>0</v>
      </c>
      <c r="AA29" s="2">
        <v>18</v>
      </c>
      <c r="AB29" s="2">
        <v>52</v>
      </c>
      <c r="AC29" s="2">
        <v>0</v>
      </c>
      <c r="AD29" s="2">
        <v>2</v>
      </c>
      <c r="AE29" t="s">
        <v>300</v>
      </c>
      <c r="AF29" s="2">
        <v>0</v>
      </c>
      <c r="AG29" s="2">
        <v>0</v>
      </c>
      <c r="AH29" t="s">
        <v>301</v>
      </c>
      <c r="AI29" t="s">
        <v>61</v>
      </c>
      <c r="AJ29" t="s">
        <v>61</v>
      </c>
      <c r="AK29" t="s">
        <v>61</v>
      </c>
      <c r="AL29" t="s">
        <v>302</v>
      </c>
      <c r="AM29" t="s">
        <v>303</v>
      </c>
      <c r="AN29" t="s">
        <v>304</v>
      </c>
      <c r="AP29" t="s">
        <v>89</v>
      </c>
      <c r="AR29" t="s">
        <v>305</v>
      </c>
      <c r="AT29" t="s">
        <v>66</v>
      </c>
      <c r="AV29" t="s">
        <v>306</v>
      </c>
      <c r="AY29" t="s">
        <v>307</v>
      </c>
    </row>
    <row r="30" spans="1:51" ht="28.5" x14ac:dyDescent="0.45">
      <c r="A30" t="s">
        <v>289</v>
      </c>
      <c r="B30" t="s">
        <v>308</v>
      </c>
      <c r="C30" s="1" t="s">
        <v>309</v>
      </c>
      <c r="D30" s="1" t="s">
        <v>54</v>
      </c>
      <c r="E30" t="s">
        <v>55</v>
      </c>
      <c r="F30" t="s">
        <v>138</v>
      </c>
      <c r="G30">
        <v>2023</v>
      </c>
      <c r="H30" t="s">
        <v>124</v>
      </c>
      <c r="I30" t="s">
        <v>310</v>
      </c>
      <c r="J30" t="s">
        <v>177</v>
      </c>
      <c r="L30" s="2">
        <v>2000</v>
      </c>
      <c r="M30" s="3">
        <v>7000000</v>
      </c>
      <c r="U30" s="2">
        <v>18</v>
      </c>
      <c r="V30" s="2">
        <f t="shared" si="0"/>
        <v>28.98</v>
      </c>
      <c r="W30" s="2">
        <v>18</v>
      </c>
      <c r="X30" s="2">
        <v>0</v>
      </c>
      <c r="Y30" s="2">
        <v>0</v>
      </c>
      <c r="AA30" s="2">
        <v>3</v>
      </c>
      <c r="AB30" s="2">
        <v>0</v>
      </c>
      <c r="AC30" s="2">
        <v>0</v>
      </c>
      <c r="AD30" s="2">
        <v>13</v>
      </c>
      <c r="AE30" t="s">
        <v>311</v>
      </c>
      <c r="AF30" s="2">
        <v>0</v>
      </c>
      <c r="AG30" s="2">
        <v>0</v>
      </c>
      <c r="AH30" t="s">
        <v>312</v>
      </c>
      <c r="AI30" t="s">
        <v>61</v>
      </c>
      <c r="AJ30" t="s">
        <v>61</v>
      </c>
      <c r="AK30" t="s">
        <v>61</v>
      </c>
      <c r="AL30" t="s">
        <v>313</v>
      </c>
      <c r="AN30" t="s">
        <v>200</v>
      </c>
      <c r="AP30" t="s">
        <v>89</v>
      </c>
      <c r="AR30" t="s">
        <v>314</v>
      </c>
      <c r="AT30" t="s">
        <v>79</v>
      </c>
      <c r="AV30" t="s">
        <v>162</v>
      </c>
      <c r="AW30" t="s">
        <v>120</v>
      </c>
    </row>
    <row r="31" spans="1:51" ht="42.75" x14ac:dyDescent="0.45">
      <c r="A31" t="s">
        <v>315</v>
      </c>
      <c r="B31" t="s">
        <v>316</v>
      </c>
      <c r="C31" s="1" t="s">
        <v>317</v>
      </c>
      <c r="D31" s="1" t="s">
        <v>54</v>
      </c>
      <c r="E31" t="s">
        <v>61</v>
      </c>
      <c r="F31" t="s">
        <v>56</v>
      </c>
      <c r="G31">
        <v>2023</v>
      </c>
      <c r="H31" t="s">
        <v>71</v>
      </c>
      <c r="J31" t="s">
        <v>168</v>
      </c>
      <c r="K31" t="s">
        <v>318</v>
      </c>
      <c r="L31" s="2">
        <v>27000</v>
      </c>
      <c r="M31" s="3">
        <v>34000000</v>
      </c>
      <c r="U31" s="2">
        <v>68</v>
      </c>
      <c r="V31" s="2">
        <f t="shared" si="0"/>
        <v>109.48</v>
      </c>
      <c r="W31" s="2">
        <v>68</v>
      </c>
      <c r="X31" s="2">
        <v>0</v>
      </c>
      <c r="Y31" s="2">
        <v>0</v>
      </c>
      <c r="AA31" s="2">
        <v>8</v>
      </c>
      <c r="AB31" s="2">
        <v>39</v>
      </c>
      <c r="AC31" s="2">
        <v>0</v>
      </c>
      <c r="AD31" s="2">
        <v>21</v>
      </c>
      <c r="AE31" t="s">
        <v>319</v>
      </c>
      <c r="AF31" s="2">
        <v>0</v>
      </c>
      <c r="AG31" s="2">
        <v>0</v>
      </c>
      <c r="AH31" t="s">
        <v>320</v>
      </c>
      <c r="AI31" t="s">
        <v>61</v>
      </c>
      <c r="AJ31" t="s">
        <v>61</v>
      </c>
      <c r="AK31" t="s">
        <v>61</v>
      </c>
      <c r="AL31" t="s">
        <v>179</v>
      </c>
      <c r="AN31" t="s">
        <v>321</v>
      </c>
      <c r="AO31" t="s">
        <v>322</v>
      </c>
      <c r="AP31" t="s">
        <v>89</v>
      </c>
      <c r="AR31" t="s">
        <v>323</v>
      </c>
      <c r="AT31" t="s">
        <v>153</v>
      </c>
      <c r="AV31" t="s">
        <v>324</v>
      </c>
      <c r="AX31" t="s">
        <v>325</v>
      </c>
    </row>
    <row r="32" spans="1:51" ht="28.5" x14ac:dyDescent="0.45">
      <c r="A32" t="s">
        <v>326</v>
      </c>
      <c r="B32" t="s">
        <v>327</v>
      </c>
      <c r="C32" s="1" t="s">
        <v>328</v>
      </c>
      <c r="D32" s="1" t="s">
        <v>54</v>
      </c>
      <c r="E32" t="s">
        <v>55</v>
      </c>
      <c r="F32" t="s">
        <v>102</v>
      </c>
      <c r="G32">
        <v>2021</v>
      </c>
      <c r="H32" t="s">
        <v>57</v>
      </c>
      <c r="J32" t="s">
        <v>177</v>
      </c>
      <c r="L32" s="2">
        <v>2500</v>
      </c>
      <c r="M32" s="3">
        <v>14700000</v>
      </c>
      <c r="U32" s="2">
        <v>30</v>
      </c>
      <c r="V32" s="2">
        <f t="shared" si="0"/>
        <v>48.300000000000004</v>
      </c>
      <c r="W32" s="2">
        <v>30</v>
      </c>
      <c r="X32" s="2">
        <v>0</v>
      </c>
      <c r="Y32" s="2">
        <v>0</v>
      </c>
      <c r="AA32" s="2">
        <v>8</v>
      </c>
      <c r="AB32" s="2">
        <v>22</v>
      </c>
      <c r="AC32" s="2">
        <v>0</v>
      </c>
      <c r="AD32" s="2">
        <v>0</v>
      </c>
      <c r="AE32" t="s">
        <v>329</v>
      </c>
      <c r="AF32" s="2">
        <v>3</v>
      </c>
      <c r="AG32" s="2">
        <v>8</v>
      </c>
      <c r="AH32" t="s">
        <v>330</v>
      </c>
      <c r="AI32" t="s">
        <v>61</v>
      </c>
      <c r="AJ32" t="s">
        <v>61</v>
      </c>
      <c r="AK32" t="s">
        <v>61</v>
      </c>
      <c r="AL32" t="s">
        <v>331</v>
      </c>
      <c r="AM32" t="s">
        <v>332</v>
      </c>
      <c r="AN32" t="s">
        <v>333</v>
      </c>
      <c r="AP32" t="s">
        <v>334</v>
      </c>
      <c r="AQ32" t="s">
        <v>335</v>
      </c>
      <c r="AR32" t="s">
        <v>336</v>
      </c>
      <c r="AS32" t="s">
        <v>337</v>
      </c>
      <c r="AT32" t="s">
        <v>66</v>
      </c>
      <c r="AV32" t="s">
        <v>338</v>
      </c>
    </row>
    <row r="33" spans="1:51" ht="28.5" x14ac:dyDescent="0.45">
      <c r="A33" t="s">
        <v>326</v>
      </c>
      <c r="B33" t="s">
        <v>339</v>
      </c>
      <c r="C33" s="1" t="s">
        <v>340</v>
      </c>
      <c r="D33" s="1" t="s">
        <v>54</v>
      </c>
      <c r="E33" t="s">
        <v>61</v>
      </c>
      <c r="F33" t="s">
        <v>56</v>
      </c>
      <c r="G33">
        <v>2022</v>
      </c>
      <c r="H33" t="s">
        <v>103</v>
      </c>
      <c r="J33" t="s">
        <v>168</v>
      </c>
      <c r="K33" t="s">
        <v>341</v>
      </c>
      <c r="L33" s="2">
        <v>4585</v>
      </c>
      <c r="M33" s="3">
        <v>18706000</v>
      </c>
      <c r="U33" s="2">
        <v>61</v>
      </c>
      <c r="V33" s="2">
        <f t="shared" si="0"/>
        <v>98.210000000000008</v>
      </c>
      <c r="W33" s="2">
        <v>61</v>
      </c>
      <c r="X33" s="2">
        <v>0</v>
      </c>
      <c r="Y33" s="2">
        <v>0</v>
      </c>
      <c r="AA33" s="2">
        <v>8</v>
      </c>
      <c r="AB33" s="2">
        <v>53</v>
      </c>
      <c r="AC33" s="2">
        <v>0</v>
      </c>
      <c r="AD33" s="2">
        <v>0</v>
      </c>
      <c r="AE33" t="s">
        <v>148</v>
      </c>
      <c r="AF33" s="2">
        <v>2</v>
      </c>
      <c r="AG33" s="2">
        <v>5</v>
      </c>
      <c r="AI33" t="s">
        <v>61</v>
      </c>
      <c r="AJ33" t="s">
        <v>61</v>
      </c>
      <c r="AK33" t="s">
        <v>61</v>
      </c>
      <c r="AL33" t="s">
        <v>106</v>
      </c>
      <c r="AP33" t="s">
        <v>189</v>
      </c>
      <c r="AR33" t="s">
        <v>342</v>
      </c>
      <c r="AT33" t="s">
        <v>153</v>
      </c>
      <c r="AV33" t="s">
        <v>343</v>
      </c>
    </row>
    <row r="34" spans="1:51" ht="28.5" x14ac:dyDescent="0.45">
      <c r="A34" t="s">
        <v>326</v>
      </c>
      <c r="B34" t="s">
        <v>344</v>
      </c>
      <c r="C34" s="1" t="s">
        <v>345</v>
      </c>
      <c r="D34" s="1" t="s">
        <v>54</v>
      </c>
      <c r="E34" t="s">
        <v>61</v>
      </c>
      <c r="F34" t="s">
        <v>56</v>
      </c>
      <c r="G34">
        <v>2022</v>
      </c>
      <c r="H34" t="s">
        <v>57</v>
      </c>
      <c r="J34" t="s">
        <v>168</v>
      </c>
      <c r="K34" t="s">
        <v>346</v>
      </c>
      <c r="L34" s="2">
        <v>2365</v>
      </c>
      <c r="M34" s="3">
        <v>23000000</v>
      </c>
      <c r="U34" s="2">
        <v>46</v>
      </c>
      <c r="V34" s="2">
        <f t="shared" si="0"/>
        <v>74.06</v>
      </c>
      <c r="W34" s="2">
        <v>46</v>
      </c>
      <c r="X34" s="2">
        <v>0</v>
      </c>
      <c r="Y34" s="2">
        <v>0</v>
      </c>
      <c r="AA34" s="2">
        <v>16</v>
      </c>
      <c r="AB34" s="2">
        <v>30</v>
      </c>
      <c r="AC34" s="2">
        <v>0</v>
      </c>
      <c r="AD34" s="2">
        <v>0</v>
      </c>
      <c r="AE34" t="s">
        <v>148</v>
      </c>
      <c r="AF34" s="2">
        <v>0</v>
      </c>
      <c r="AG34" s="2">
        <v>0</v>
      </c>
      <c r="AI34" t="s">
        <v>61</v>
      </c>
      <c r="AJ34" t="s">
        <v>61</v>
      </c>
      <c r="AK34" t="s">
        <v>61</v>
      </c>
      <c r="AL34" t="s">
        <v>142</v>
      </c>
      <c r="AN34" t="s">
        <v>347</v>
      </c>
      <c r="AO34" t="s">
        <v>348</v>
      </c>
      <c r="AP34" t="s">
        <v>77</v>
      </c>
      <c r="AR34" t="s">
        <v>349</v>
      </c>
      <c r="AT34" t="s">
        <v>66</v>
      </c>
      <c r="AV34" t="s">
        <v>67</v>
      </c>
    </row>
    <row r="35" spans="1:51" ht="28.5" x14ac:dyDescent="0.45">
      <c r="A35" t="s">
        <v>350</v>
      </c>
      <c r="B35" t="s">
        <v>351</v>
      </c>
      <c r="C35" s="1" t="s">
        <v>352</v>
      </c>
      <c r="D35" s="1" t="s">
        <v>54</v>
      </c>
      <c r="E35" t="s">
        <v>55</v>
      </c>
      <c r="F35" t="s">
        <v>102</v>
      </c>
      <c r="G35">
        <v>2022</v>
      </c>
      <c r="H35" t="s">
        <v>57</v>
      </c>
      <c r="J35" t="s">
        <v>177</v>
      </c>
      <c r="L35" s="2">
        <v>12000</v>
      </c>
      <c r="M35" s="3">
        <v>34855000</v>
      </c>
      <c r="U35" s="2">
        <v>60</v>
      </c>
      <c r="V35" s="2">
        <f t="shared" si="0"/>
        <v>96.600000000000009</v>
      </c>
      <c r="W35" s="2">
        <v>60</v>
      </c>
      <c r="X35" s="2">
        <v>0</v>
      </c>
      <c r="Y35" s="2">
        <v>0</v>
      </c>
      <c r="AA35" s="2">
        <v>12</v>
      </c>
      <c r="AB35" s="2">
        <v>39</v>
      </c>
      <c r="AC35" s="2">
        <v>9</v>
      </c>
      <c r="AD35" s="2">
        <v>0</v>
      </c>
      <c r="AE35" t="s">
        <v>353</v>
      </c>
      <c r="AF35" s="2">
        <v>5</v>
      </c>
      <c r="AG35" s="2">
        <v>40</v>
      </c>
      <c r="AH35" t="s">
        <v>354</v>
      </c>
      <c r="AI35" t="s">
        <v>61</v>
      </c>
      <c r="AJ35" t="s">
        <v>61</v>
      </c>
      <c r="AK35" t="s">
        <v>61</v>
      </c>
      <c r="AL35" t="s">
        <v>355</v>
      </c>
      <c r="AN35" t="s">
        <v>356</v>
      </c>
      <c r="AO35" t="s">
        <v>357</v>
      </c>
      <c r="AP35" t="s">
        <v>151</v>
      </c>
      <c r="AR35" t="s">
        <v>358</v>
      </c>
      <c r="AT35" t="s">
        <v>359</v>
      </c>
      <c r="AU35" t="s">
        <v>360</v>
      </c>
      <c r="AV35" t="s">
        <v>361</v>
      </c>
      <c r="AY35" t="s">
        <v>362</v>
      </c>
    </row>
    <row r="36" spans="1:51" ht="42.75" x14ac:dyDescent="0.45">
      <c r="A36" t="s">
        <v>350</v>
      </c>
      <c r="B36" t="s">
        <v>363</v>
      </c>
      <c r="C36" s="1" t="s">
        <v>364</v>
      </c>
      <c r="D36" s="1" t="s">
        <v>54</v>
      </c>
      <c r="E36" t="s">
        <v>55</v>
      </c>
      <c r="F36" t="s">
        <v>56</v>
      </c>
      <c r="G36">
        <v>2023</v>
      </c>
      <c r="H36" t="s">
        <v>139</v>
      </c>
      <c r="J36" t="s">
        <v>207</v>
      </c>
      <c r="L36" s="2">
        <v>3500</v>
      </c>
      <c r="M36" s="3">
        <v>19176000</v>
      </c>
      <c r="U36" s="2">
        <v>41</v>
      </c>
      <c r="V36" s="2">
        <f t="shared" si="0"/>
        <v>66.010000000000005</v>
      </c>
      <c r="W36" s="2">
        <v>41</v>
      </c>
      <c r="X36" s="2">
        <v>0</v>
      </c>
      <c r="Y36" s="2">
        <v>0</v>
      </c>
      <c r="AA36" s="2">
        <v>9</v>
      </c>
      <c r="AB36" s="2">
        <v>27</v>
      </c>
      <c r="AC36" s="2">
        <v>5</v>
      </c>
      <c r="AD36" s="2">
        <v>0</v>
      </c>
      <c r="AE36" t="s">
        <v>365</v>
      </c>
      <c r="AF36" s="2">
        <v>1</v>
      </c>
      <c r="AG36" s="2">
        <v>2</v>
      </c>
      <c r="AI36" t="s">
        <v>61</v>
      </c>
      <c r="AJ36" t="s">
        <v>55</v>
      </c>
      <c r="AK36" t="s">
        <v>61</v>
      </c>
      <c r="AL36" t="s">
        <v>366</v>
      </c>
      <c r="AN36" t="s">
        <v>367</v>
      </c>
      <c r="AP36" t="s">
        <v>151</v>
      </c>
      <c r="AR36" t="s">
        <v>368</v>
      </c>
      <c r="AT36" t="s">
        <v>109</v>
      </c>
      <c r="AV36" t="s">
        <v>369</v>
      </c>
    </row>
    <row r="37" spans="1:51" ht="28.5" x14ac:dyDescent="0.45">
      <c r="A37" t="s">
        <v>350</v>
      </c>
      <c r="B37" t="s">
        <v>370</v>
      </c>
      <c r="C37" s="1" t="s">
        <v>371</v>
      </c>
      <c r="D37" s="1" t="s">
        <v>54</v>
      </c>
      <c r="E37" t="s">
        <v>55</v>
      </c>
      <c r="F37" t="s">
        <v>102</v>
      </c>
      <c r="G37">
        <v>2022</v>
      </c>
      <c r="H37" t="s">
        <v>57</v>
      </c>
      <c r="J37" t="s">
        <v>177</v>
      </c>
      <c r="L37" s="2">
        <v>10000</v>
      </c>
      <c r="M37" s="3">
        <v>57696000</v>
      </c>
      <c r="U37" s="2">
        <v>135</v>
      </c>
      <c r="V37" s="2">
        <f t="shared" si="0"/>
        <v>217.35000000000002</v>
      </c>
      <c r="W37" s="2">
        <v>135</v>
      </c>
      <c r="X37" s="2">
        <v>0</v>
      </c>
      <c r="Y37" s="2">
        <v>0</v>
      </c>
      <c r="AA37" s="2">
        <v>23</v>
      </c>
      <c r="AB37" s="2">
        <v>54</v>
      </c>
      <c r="AC37" s="2">
        <v>50</v>
      </c>
      <c r="AD37" s="2">
        <v>8</v>
      </c>
      <c r="AE37" t="s">
        <v>282</v>
      </c>
      <c r="AF37" s="2">
        <v>4</v>
      </c>
      <c r="AG37" s="2">
        <v>10</v>
      </c>
      <c r="AH37" t="s">
        <v>372</v>
      </c>
      <c r="AI37" t="s">
        <v>61</v>
      </c>
      <c r="AJ37" t="s">
        <v>61</v>
      </c>
      <c r="AK37" t="s">
        <v>61</v>
      </c>
      <c r="AL37" t="s">
        <v>355</v>
      </c>
      <c r="AN37" t="s">
        <v>373</v>
      </c>
      <c r="AP37" t="s">
        <v>151</v>
      </c>
      <c r="AR37" t="s">
        <v>374</v>
      </c>
      <c r="AT37" t="s">
        <v>91</v>
      </c>
      <c r="AV37" t="s">
        <v>375</v>
      </c>
      <c r="AY37" t="s">
        <v>376</v>
      </c>
    </row>
    <row r="38" spans="1:51" ht="28.5" x14ac:dyDescent="0.45">
      <c r="A38" t="s">
        <v>377</v>
      </c>
      <c r="B38" t="s">
        <v>378</v>
      </c>
      <c r="C38" s="1" t="s">
        <v>379</v>
      </c>
      <c r="D38" s="1" t="s">
        <v>54</v>
      </c>
      <c r="E38" t="s">
        <v>55</v>
      </c>
      <c r="F38" t="s">
        <v>380</v>
      </c>
      <c r="G38">
        <v>2023</v>
      </c>
      <c r="H38" t="s">
        <v>71</v>
      </c>
      <c r="J38" t="s">
        <v>196</v>
      </c>
      <c r="L38" s="2">
        <v>3900</v>
      </c>
      <c r="M38" s="3">
        <v>3000000</v>
      </c>
      <c r="U38" s="2">
        <v>20</v>
      </c>
      <c r="V38" s="2">
        <f t="shared" si="0"/>
        <v>32.200000000000003</v>
      </c>
      <c r="W38" s="2">
        <v>20</v>
      </c>
      <c r="X38" s="2">
        <v>0</v>
      </c>
      <c r="Y38" s="2">
        <v>0</v>
      </c>
      <c r="AA38" s="2">
        <v>2</v>
      </c>
      <c r="AB38" s="2">
        <v>18</v>
      </c>
      <c r="AC38" s="2">
        <v>0</v>
      </c>
      <c r="AD38" s="2">
        <v>0</v>
      </c>
      <c r="AE38" t="s">
        <v>300</v>
      </c>
      <c r="AF38" s="2">
        <v>1</v>
      </c>
      <c r="AG38" s="2">
        <v>6</v>
      </c>
      <c r="AI38" t="s">
        <v>61</v>
      </c>
      <c r="AJ38" t="s">
        <v>61</v>
      </c>
      <c r="AK38" t="s">
        <v>61</v>
      </c>
      <c r="AL38" t="s">
        <v>142</v>
      </c>
      <c r="AN38" t="s">
        <v>200</v>
      </c>
      <c r="AP38" t="s">
        <v>143</v>
      </c>
      <c r="AR38" t="s">
        <v>143</v>
      </c>
      <c r="AT38" t="s">
        <v>143</v>
      </c>
      <c r="AV38" t="s">
        <v>143</v>
      </c>
    </row>
    <row r="39" spans="1:51" ht="28.5" x14ac:dyDescent="0.45">
      <c r="A39" t="s">
        <v>381</v>
      </c>
      <c r="B39" t="s">
        <v>382</v>
      </c>
      <c r="C39" s="1" t="s">
        <v>383</v>
      </c>
      <c r="D39" s="1" t="s">
        <v>54</v>
      </c>
      <c r="E39" t="s">
        <v>55</v>
      </c>
      <c r="F39" t="s">
        <v>83</v>
      </c>
      <c r="G39">
        <v>2020</v>
      </c>
      <c r="H39" t="s">
        <v>71</v>
      </c>
      <c r="J39" t="s">
        <v>84</v>
      </c>
      <c r="L39" s="2">
        <v>1200</v>
      </c>
      <c r="M39" s="3">
        <v>685000</v>
      </c>
      <c r="N39" t="s">
        <v>85</v>
      </c>
      <c r="O39" t="s">
        <v>85</v>
      </c>
      <c r="P39" t="s">
        <v>85</v>
      </c>
      <c r="Q39" t="s">
        <v>85</v>
      </c>
      <c r="R39" t="s">
        <v>85</v>
      </c>
      <c r="S39" t="s">
        <v>85</v>
      </c>
      <c r="T39" t="s">
        <v>85</v>
      </c>
      <c r="U39" s="2">
        <v>1</v>
      </c>
      <c r="V39" s="2">
        <f t="shared" si="0"/>
        <v>1.61</v>
      </c>
      <c r="W39" s="2">
        <v>1</v>
      </c>
      <c r="X39" s="2">
        <v>0</v>
      </c>
      <c r="Y39" s="2">
        <v>0</v>
      </c>
      <c r="AA39" s="2">
        <v>0</v>
      </c>
      <c r="AB39" s="2">
        <v>1</v>
      </c>
      <c r="AC39" s="2">
        <v>0</v>
      </c>
      <c r="AD39" s="2">
        <v>0</v>
      </c>
      <c r="AE39" t="s">
        <v>365</v>
      </c>
      <c r="AF39" s="2">
        <v>1</v>
      </c>
      <c r="AG39" s="2">
        <v>2</v>
      </c>
      <c r="AH39" t="s">
        <v>384</v>
      </c>
      <c r="AI39" t="s">
        <v>61</v>
      </c>
      <c r="AJ39" t="s">
        <v>55</v>
      </c>
      <c r="AK39" t="s">
        <v>61</v>
      </c>
      <c r="AL39" t="s">
        <v>385</v>
      </c>
      <c r="AN39" t="s">
        <v>243</v>
      </c>
      <c r="AP39" t="s">
        <v>143</v>
      </c>
      <c r="AR39" t="s">
        <v>143</v>
      </c>
      <c r="AT39" t="s">
        <v>143</v>
      </c>
      <c r="AV39" t="s">
        <v>92</v>
      </c>
      <c r="AW39" t="s">
        <v>386</v>
      </c>
    </row>
    <row r="40" spans="1:51" ht="28.5" x14ac:dyDescent="0.45">
      <c r="A40" t="s">
        <v>381</v>
      </c>
      <c r="B40" t="s">
        <v>387</v>
      </c>
      <c r="C40" s="1" t="s">
        <v>388</v>
      </c>
      <c r="D40" s="1" t="s">
        <v>54</v>
      </c>
      <c r="E40" t="s">
        <v>55</v>
      </c>
      <c r="F40" t="s">
        <v>56</v>
      </c>
      <c r="G40">
        <v>2022</v>
      </c>
      <c r="H40" t="s">
        <v>71</v>
      </c>
      <c r="J40" t="s">
        <v>126</v>
      </c>
      <c r="K40" t="s">
        <v>389</v>
      </c>
      <c r="L40" s="2">
        <v>15800</v>
      </c>
      <c r="M40" s="3">
        <v>2700000</v>
      </c>
      <c r="U40" s="2">
        <v>60</v>
      </c>
      <c r="V40" s="2">
        <f t="shared" si="0"/>
        <v>96.600000000000009</v>
      </c>
      <c r="W40" s="2">
        <v>20</v>
      </c>
      <c r="X40" s="2">
        <v>0</v>
      </c>
      <c r="Y40" s="2">
        <v>40</v>
      </c>
      <c r="Z40" t="s">
        <v>390</v>
      </c>
      <c r="AA40" s="2">
        <v>60</v>
      </c>
      <c r="AB40" s="2">
        <v>0</v>
      </c>
      <c r="AC40" s="2">
        <v>0</v>
      </c>
      <c r="AD40" s="2">
        <v>0</v>
      </c>
      <c r="AE40" t="s">
        <v>391</v>
      </c>
      <c r="AF40" s="2">
        <v>0</v>
      </c>
      <c r="AG40" s="2">
        <v>0</v>
      </c>
      <c r="AH40" t="s">
        <v>392</v>
      </c>
      <c r="AI40" t="s">
        <v>61</v>
      </c>
      <c r="AJ40" t="s">
        <v>61</v>
      </c>
      <c r="AK40" t="s">
        <v>61</v>
      </c>
      <c r="AL40" t="s">
        <v>150</v>
      </c>
      <c r="AN40" t="s">
        <v>393</v>
      </c>
      <c r="AO40" t="s">
        <v>392</v>
      </c>
      <c r="AP40" t="s">
        <v>130</v>
      </c>
      <c r="AR40" t="s">
        <v>143</v>
      </c>
      <c r="AT40" t="s">
        <v>143</v>
      </c>
      <c r="AV40" t="s">
        <v>143</v>
      </c>
    </row>
    <row r="41" spans="1:51" ht="28.5" x14ac:dyDescent="0.45">
      <c r="A41" t="s">
        <v>394</v>
      </c>
      <c r="B41" t="s">
        <v>395</v>
      </c>
      <c r="C41" s="1" t="s">
        <v>396</v>
      </c>
      <c r="D41" s="1" t="s">
        <v>54</v>
      </c>
      <c r="E41" t="s">
        <v>55</v>
      </c>
      <c r="F41" t="s">
        <v>102</v>
      </c>
      <c r="G41">
        <v>2022</v>
      </c>
      <c r="H41" t="s">
        <v>57</v>
      </c>
      <c r="J41" t="s">
        <v>168</v>
      </c>
      <c r="K41" t="s">
        <v>397</v>
      </c>
      <c r="L41" s="2">
        <v>6800</v>
      </c>
      <c r="M41" s="3">
        <v>37100000</v>
      </c>
      <c r="U41" s="2">
        <v>83</v>
      </c>
      <c r="V41" s="2">
        <f t="shared" si="0"/>
        <v>133.63</v>
      </c>
      <c r="W41" s="2">
        <v>77</v>
      </c>
      <c r="X41" s="2">
        <v>6</v>
      </c>
      <c r="Y41" s="2">
        <v>0</v>
      </c>
      <c r="AA41" s="2">
        <v>30</v>
      </c>
      <c r="AB41" s="2">
        <v>47</v>
      </c>
      <c r="AC41" s="2">
        <v>3</v>
      </c>
      <c r="AD41" s="2">
        <v>3</v>
      </c>
      <c r="AE41" t="s">
        <v>398</v>
      </c>
      <c r="AF41" s="2">
        <v>1</v>
      </c>
      <c r="AG41" s="2">
        <v>20</v>
      </c>
      <c r="AH41" t="s">
        <v>399</v>
      </c>
      <c r="AI41" t="s">
        <v>61</v>
      </c>
      <c r="AJ41" t="s">
        <v>61</v>
      </c>
      <c r="AK41" t="s">
        <v>61</v>
      </c>
      <c r="AL41" t="s">
        <v>187</v>
      </c>
      <c r="AN41" t="s">
        <v>400</v>
      </c>
      <c r="AO41" t="s">
        <v>401</v>
      </c>
      <c r="AP41" t="s">
        <v>402</v>
      </c>
      <c r="AQ41" t="s">
        <v>403</v>
      </c>
      <c r="AR41" t="s">
        <v>404</v>
      </c>
      <c r="AT41" t="s">
        <v>66</v>
      </c>
      <c r="AV41" t="s">
        <v>162</v>
      </c>
      <c r="AW41" t="s">
        <v>111</v>
      </c>
    </row>
    <row r="42" spans="1:51" ht="28.5" x14ac:dyDescent="0.45">
      <c r="A42" t="s">
        <v>394</v>
      </c>
      <c r="B42" t="s">
        <v>405</v>
      </c>
      <c r="C42" s="1" t="s">
        <v>406</v>
      </c>
      <c r="D42" s="1" t="s">
        <v>54</v>
      </c>
      <c r="E42" t="s">
        <v>55</v>
      </c>
      <c r="F42" t="s">
        <v>56</v>
      </c>
      <c r="G42">
        <v>2021</v>
      </c>
      <c r="H42" t="s">
        <v>167</v>
      </c>
      <c r="J42" t="s">
        <v>84</v>
      </c>
      <c r="L42" s="2">
        <v>2895</v>
      </c>
      <c r="M42" s="3">
        <v>5400000</v>
      </c>
      <c r="U42" s="2">
        <v>27</v>
      </c>
      <c r="V42" s="2">
        <f t="shared" si="0"/>
        <v>43.470000000000006</v>
      </c>
      <c r="W42" s="2">
        <v>27</v>
      </c>
      <c r="X42" s="2">
        <v>0</v>
      </c>
      <c r="Y42" s="2">
        <v>0</v>
      </c>
      <c r="AA42" s="2">
        <v>27</v>
      </c>
      <c r="AB42" s="2">
        <v>0</v>
      </c>
      <c r="AC42" s="2">
        <v>0</v>
      </c>
      <c r="AD42" s="2">
        <v>0</v>
      </c>
      <c r="AE42" t="s">
        <v>300</v>
      </c>
      <c r="AF42" s="2">
        <v>4</v>
      </c>
      <c r="AG42" s="2">
        <v>10</v>
      </c>
      <c r="AI42" t="s">
        <v>55</v>
      </c>
      <c r="AJ42" t="s">
        <v>61</v>
      </c>
      <c r="AK42" t="s">
        <v>55</v>
      </c>
      <c r="AN42" t="s">
        <v>407</v>
      </c>
      <c r="AP42" t="s">
        <v>143</v>
      </c>
      <c r="AR42" t="s">
        <v>143</v>
      </c>
      <c r="AV42" t="s">
        <v>67</v>
      </c>
    </row>
    <row r="43" spans="1:51" ht="28.5" x14ac:dyDescent="0.45">
      <c r="A43" t="s">
        <v>408</v>
      </c>
      <c r="B43" t="s">
        <v>409</v>
      </c>
      <c r="C43" s="1" t="s">
        <v>410</v>
      </c>
      <c r="D43" s="1" t="s">
        <v>54</v>
      </c>
      <c r="E43" t="s">
        <v>55</v>
      </c>
      <c r="F43" t="s">
        <v>56</v>
      </c>
      <c r="G43">
        <v>2023</v>
      </c>
      <c r="H43" t="s">
        <v>57</v>
      </c>
      <c r="J43" t="s">
        <v>84</v>
      </c>
      <c r="L43" s="2">
        <v>4000</v>
      </c>
      <c r="M43" s="3">
        <v>35186442</v>
      </c>
      <c r="U43" s="2">
        <v>65</v>
      </c>
      <c r="V43" s="2">
        <f t="shared" si="0"/>
        <v>104.65</v>
      </c>
      <c r="W43" s="2">
        <v>65</v>
      </c>
      <c r="X43" s="2">
        <v>0</v>
      </c>
      <c r="Y43" s="2">
        <v>0</v>
      </c>
      <c r="AA43" s="2">
        <v>22</v>
      </c>
      <c r="AB43" s="2">
        <v>43</v>
      </c>
      <c r="AC43" s="2">
        <v>0</v>
      </c>
      <c r="AD43" s="2">
        <v>0</v>
      </c>
      <c r="AE43" t="s">
        <v>411</v>
      </c>
      <c r="AF43" s="2">
        <v>1</v>
      </c>
      <c r="AG43" s="2">
        <v>5</v>
      </c>
      <c r="AI43" t="s">
        <v>61</v>
      </c>
      <c r="AJ43" t="s">
        <v>61</v>
      </c>
      <c r="AK43" t="s">
        <v>61</v>
      </c>
      <c r="AL43" t="s">
        <v>142</v>
      </c>
      <c r="AN43" t="s">
        <v>412</v>
      </c>
      <c r="AO43" t="s">
        <v>413</v>
      </c>
      <c r="AP43" t="s">
        <v>151</v>
      </c>
      <c r="AR43" t="s">
        <v>414</v>
      </c>
      <c r="AT43" t="s">
        <v>66</v>
      </c>
      <c r="AV43" t="s">
        <v>143</v>
      </c>
    </row>
    <row r="44" spans="1:51" ht="28.5" x14ac:dyDescent="0.45">
      <c r="A44" t="s">
        <v>415</v>
      </c>
      <c r="B44" t="s">
        <v>416</v>
      </c>
      <c r="C44" s="1" t="s">
        <v>417</v>
      </c>
      <c r="D44" s="1" t="s">
        <v>54</v>
      </c>
      <c r="E44" t="s">
        <v>55</v>
      </c>
      <c r="F44" t="s">
        <v>102</v>
      </c>
      <c r="G44">
        <v>2021</v>
      </c>
      <c r="H44" t="s">
        <v>57</v>
      </c>
      <c r="J44" t="s">
        <v>84</v>
      </c>
      <c r="L44" s="2">
        <v>1200</v>
      </c>
      <c r="M44" s="3">
        <v>4266270</v>
      </c>
      <c r="U44" s="2">
        <v>12</v>
      </c>
      <c r="V44" s="2">
        <f t="shared" si="0"/>
        <v>19.32</v>
      </c>
      <c r="W44" s="2">
        <v>12</v>
      </c>
      <c r="X44" s="2">
        <v>0</v>
      </c>
      <c r="Y44" s="2">
        <v>0</v>
      </c>
      <c r="AA44" s="2">
        <v>0</v>
      </c>
      <c r="AB44" s="2">
        <v>0</v>
      </c>
      <c r="AC44" s="2">
        <v>6</v>
      </c>
      <c r="AD44" s="2">
        <v>6</v>
      </c>
      <c r="AE44" t="s">
        <v>418</v>
      </c>
      <c r="AF44" s="2">
        <v>2</v>
      </c>
      <c r="AG44" s="2">
        <v>2</v>
      </c>
      <c r="AH44" t="s">
        <v>419</v>
      </c>
      <c r="AI44" t="s">
        <v>61</v>
      </c>
      <c r="AJ44" t="s">
        <v>61</v>
      </c>
      <c r="AK44" t="s">
        <v>61</v>
      </c>
      <c r="AL44" t="s">
        <v>420</v>
      </c>
      <c r="AN44" t="s">
        <v>63</v>
      </c>
      <c r="AP44" t="s">
        <v>201</v>
      </c>
      <c r="AR44" t="s">
        <v>421</v>
      </c>
      <c r="AT44" t="s">
        <v>91</v>
      </c>
      <c r="AV44" t="s">
        <v>143</v>
      </c>
    </row>
    <row r="45" spans="1:51" ht="28.5" x14ac:dyDescent="0.45">
      <c r="A45" t="s">
        <v>422</v>
      </c>
      <c r="B45" t="s">
        <v>423</v>
      </c>
      <c r="C45" s="1" t="s">
        <v>424</v>
      </c>
      <c r="D45" s="1" t="s">
        <v>54</v>
      </c>
      <c r="E45" t="s">
        <v>55</v>
      </c>
      <c r="F45" t="s">
        <v>56</v>
      </c>
      <c r="G45">
        <v>2022</v>
      </c>
      <c r="H45" t="s">
        <v>71</v>
      </c>
      <c r="J45" t="s">
        <v>425</v>
      </c>
      <c r="L45" s="2">
        <v>22000</v>
      </c>
      <c r="M45" s="3">
        <v>6000000</v>
      </c>
      <c r="U45" s="2">
        <v>6</v>
      </c>
      <c r="V45" s="2">
        <f t="shared" si="0"/>
        <v>9.66</v>
      </c>
      <c r="W45" s="2">
        <v>6</v>
      </c>
      <c r="X45" s="2">
        <v>0</v>
      </c>
      <c r="Y45" s="2">
        <v>0</v>
      </c>
      <c r="AA45" s="2">
        <v>0</v>
      </c>
      <c r="AB45" s="2">
        <v>6</v>
      </c>
      <c r="AC45" s="2">
        <v>0</v>
      </c>
      <c r="AD45" s="2">
        <v>0</v>
      </c>
      <c r="AE45" t="s">
        <v>365</v>
      </c>
      <c r="AF45" s="2">
        <v>6</v>
      </c>
      <c r="AG45" s="2">
        <v>30</v>
      </c>
      <c r="AH45" t="s">
        <v>426</v>
      </c>
      <c r="AI45" t="s">
        <v>61</v>
      </c>
      <c r="AJ45" t="s">
        <v>61</v>
      </c>
      <c r="AK45" t="s">
        <v>61</v>
      </c>
      <c r="AL45" t="s">
        <v>427</v>
      </c>
      <c r="AN45" t="s">
        <v>143</v>
      </c>
      <c r="AP45" t="s">
        <v>201</v>
      </c>
      <c r="AR45" t="s">
        <v>78</v>
      </c>
      <c r="AT45" t="s">
        <v>79</v>
      </c>
      <c r="AV45" t="s">
        <v>143</v>
      </c>
    </row>
    <row r="46" spans="1:51" ht="28.5" x14ac:dyDescent="0.45">
      <c r="A46" t="s">
        <v>428</v>
      </c>
      <c r="B46" t="s">
        <v>429</v>
      </c>
      <c r="C46" s="1" t="s">
        <v>430</v>
      </c>
      <c r="D46" s="1" t="s">
        <v>54</v>
      </c>
      <c r="E46" t="s">
        <v>55</v>
      </c>
      <c r="F46" t="s">
        <v>102</v>
      </c>
      <c r="G46">
        <v>2021</v>
      </c>
      <c r="H46" t="s">
        <v>139</v>
      </c>
      <c r="J46" t="s">
        <v>431</v>
      </c>
      <c r="L46" s="2">
        <v>940</v>
      </c>
      <c r="M46" s="3">
        <v>18897748</v>
      </c>
      <c r="U46" s="2">
        <v>38</v>
      </c>
      <c r="V46" s="2">
        <f t="shared" si="0"/>
        <v>61.180000000000007</v>
      </c>
      <c r="W46" s="2">
        <v>38</v>
      </c>
      <c r="X46" s="2">
        <v>0</v>
      </c>
      <c r="Y46" s="2">
        <v>0</v>
      </c>
      <c r="AA46" s="2">
        <v>12</v>
      </c>
      <c r="AB46" s="2">
        <v>24</v>
      </c>
      <c r="AC46" s="2">
        <v>0</v>
      </c>
      <c r="AD46" s="2">
        <v>2</v>
      </c>
      <c r="AE46" t="s">
        <v>256</v>
      </c>
      <c r="AF46" s="2">
        <v>1</v>
      </c>
      <c r="AG46" s="2">
        <v>3</v>
      </c>
      <c r="AH46" t="s">
        <v>432</v>
      </c>
      <c r="AI46" t="s">
        <v>61</v>
      </c>
      <c r="AJ46" t="s">
        <v>61</v>
      </c>
      <c r="AK46" t="s">
        <v>61</v>
      </c>
      <c r="AL46" t="s">
        <v>106</v>
      </c>
      <c r="AN46" t="s">
        <v>433</v>
      </c>
      <c r="AP46" t="s">
        <v>89</v>
      </c>
      <c r="AR46" t="s">
        <v>434</v>
      </c>
      <c r="AT46" t="s">
        <v>109</v>
      </c>
      <c r="AV46" t="s">
        <v>202</v>
      </c>
      <c r="AY46" t="s">
        <v>120</v>
      </c>
    </row>
    <row r="47" spans="1:51" ht="28.5" x14ac:dyDescent="0.45">
      <c r="A47" t="s">
        <v>435</v>
      </c>
      <c r="B47" t="s">
        <v>436</v>
      </c>
      <c r="C47" s="1" t="s">
        <v>437</v>
      </c>
      <c r="D47" s="1" t="s">
        <v>54</v>
      </c>
      <c r="E47" t="s">
        <v>55</v>
      </c>
      <c r="F47" t="s">
        <v>102</v>
      </c>
      <c r="G47">
        <v>2021</v>
      </c>
      <c r="H47" t="s">
        <v>139</v>
      </c>
      <c r="J47" t="s">
        <v>438</v>
      </c>
      <c r="L47" s="2">
        <v>1694</v>
      </c>
      <c r="M47" s="3">
        <v>14359506</v>
      </c>
      <c r="U47" s="2">
        <v>31</v>
      </c>
      <c r="V47" s="2">
        <f t="shared" si="0"/>
        <v>49.910000000000004</v>
      </c>
      <c r="W47" s="2">
        <v>31</v>
      </c>
      <c r="X47" s="2">
        <v>0</v>
      </c>
      <c r="Y47" s="2">
        <v>0</v>
      </c>
      <c r="AA47" s="2">
        <v>8</v>
      </c>
      <c r="AB47" s="2">
        <v>10</v>
      </c>
      <c r="AC47" s="2">
        <v>13</v>
      </c>
      <c r="AD47" s="2">
        <v>0</v>
      </c>
      <c r="AE47" t="s">
        <v>148</v>
      </c>
      <c r="AF47" s="2">
        <v>1</v>
      </c>
      <c r="AG47" s="2">
        <v>5</v>
      </c>
      <c r="AI47" t="s">
        <v>61</v>
      </c>
      <c r="AJ47" t="s">
        <v>61</v>
      </c>
      <c r="AK47" t="s">
        <v>61</v>
      </c>
      <c r="AL47" t="s">
        <v>313</v>
      </c>
      <c r="AN47" t="s">
        <v>439</v>
      </c>
      <c r="AO47" t="s">
        <v>440</v>
      </c>
      <c r="AP47" t="s">
        <v>89</v>
      </c>
      <c r="AR47" t="s">
        <v>90</v>
      </c>
      <c r="AT47" t="s">
        <v>91</v>
      </c>
      <c r="AV47" t="s">
        <v>202</v>
      </c>
      <c r="AY47" t="s">
        <v>441</v>
      </c>
    </row>
    <row r="48" spans="1:51" x14ac:dyDescent="0.45">
      <c r="A48" t="s">
        <v>442</v>
      </c>
      <c r="C48" s="1"/>
      <c r="L48" s="2">
        <f>SUM(Table1[What is the commercial square footage for this project?])</f>
        <v>907316</v>
      </c>
      <c r="M48" s="3">
        <f>SUBTOTAL(109,Table1[What is the actual or projected total development cost?])</f>
        <v>1293334398</v>
      </c>
      <c r="U48" s="2">
        <f>SUM(Table1[What is the total number of units for this project?26])</f>
        <v>2759</v>
      </c>
      <c r="V48" s="2">
        <f>SUM(Table1[Construction Jobs])</f>
        <v>4441.9900000000007</v>
      </c>
      <c r="W48" s="2">
        <f>SUM(Table1[How many are rental?27])</f>
        <v>2470</v>
      </c>
      <c r="X48" s="2">
        <f>SUM(Table1[How many are homeownership units?28])</f>
        <v>247</v>
      </c>
      <c r="Y48" s="2">
        <f>SUM(Table1[How many units of another ownership type are included in this project?29])</f>
        <v>42</v>
      </c>
      <c r="AA48" s="2">
        <f>SUM(Table1[Enter number of units: Less than or equal to 30% Area Median Income31])</f>
        <v>1563</v>
      </c>
      <c r="AB48" s="2">
        <f>SUM(Table1[Enter number of units: 31-60% Area Median Income32])</f>
        <v>2253</v>
      </c>
      <c r="AC48" s="2">
        <f>SUM(Table1[Enter number of units: 61-80% Area Median Income33])</f>
        <v>1402</v>
      </c>
      <c r="AD48" s="2">
        <f>SUM(Table1[Enter number of units: greater than or equal to 81% Area Median Income34])</f>
        <v>1383</v>
      </c>
      <c r="AF48" s="2">
        <f>SUM(Table1[How many commercial tenants are served by facility?])</f>
        <v>1115</v>
      </c>
      <c r="AG48" s="2">
        <f>SUM(Table1[How many jobs created/maintained by tenants of this facility?])</f>
        <v>1540</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c3120aa-4362-40a7-b179-624d31c9584b">
      <UserInfo>
        <DisplayName>Don Bianchi</DisplayName>
        <AccountId>18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7381C01D0744488C79200BBAF9BC5F" ma:contentTypeVersion="15" ma:contentTypeDescription="Create a new document." ma:contentTypeScope="" ma:versionID="c0e665e893cdc815b4fd2608a3b866fe">
  <xsd:schema xmlns:xsd="http://www.w3.org/2001/XMLSchema" xmlns:xs="http://www.w3.org/2001/XMLSchema" xmlns:p="http://schemas.microsoft.com/office/2006/metadata/properties" xmlns:ns2="5c3120aa-4362-40a7-b179-624d31c9584b" xmlns:ns3="1ddc0a50-9fb7-477b-a615-6be3ff4e0548" targetNamespace="http://schemas.microsoft.com/office/2006/metadata/properties" ma:root="true" ma:fieldsID="0a27c2e42f4e3a48bf862c1a981029f6" ns2:_="" ns3:_="">
    <xsd:import namespace="5c3120aa-4362-40a7-b179-624d31c9584b"/>
    <xsd:import namespace="1ddc0a50-9fb7-477b-a615-6be3ff4e0548"/>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3120aa-4362-40a7-b179-624d31c9584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ddc0a50-9fb7-477b-a615-6be3ff4e0548"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F05C96-936E-44E6-984F-AE27F6CC9582}">
  <ds:schemaRefs>
    <ds:schemaRef ds:uri="http://schemas.microsoft.com/office/2006/metadata/properties"/>
    <ds:schemaRef ds:uri="http://schemas.microsoft.com/office/infopath/2007/PartnerControls"/>
    <ds:schemaRef ds:uri="5c3120aa-4362-40a7-b179-624d31c9584b"/>
  </ds:schemaRefs>
</ds:datastoreItem>
</file>

<file path=customXml/itemProps2.xml><?xml version="1.0" encoding="utf-8"?>
<ds:datastoreItem xmlns:ds="http://schemas.openxmlformats.org/officeDocument/2006/customXml" ds:itemID="{8A5B94D4-A4A9-4C2F-8F56-06DB92C48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3120aa-4362-40a7-b179-624d31c9584b"/>
    <ds:schemaRef ds:uri="1ddc0a50-9fb7-477b-a615-6be3ff4e05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3A5954B-CE99-40A8-97FC-16F78E126A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real_estate_project_development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Fitterer</dc:creator>
  <cp:keywords/>
  <dc:description/>
  <cp:lastModifiedBy>Don Bianchi</cp:lastModifiedBy>
  <cp:revision/>
  <dcterms:created xsi:type="dcterms:W3CDTF">2021-05-06T21:42:28Z</dcterms:created>
  <dcterms:modified xsi:type="dcterms:W3CDTF">2021-07-01T21:40:53Z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0x010100F77381C01D0744488C79200BBAF9BC5F</vt:lpwstr>
  </property>
</Properties>
</file>