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Tables Needing Changes/"/>
    </mc:Choice>
  </mc:AlternateContent>
  <xr:revisionPtr revIDLastSave="140" documentId="8_{BF546956-6772-4F44-9EB8-EB2F3899552E}" xr6:coauthVersionLast="47" xr6:coauthVersionMax="47" xr10:uidLastSave="{A5EC40ED-8E04-46E0-8F14-8266FF6AB98F}"/>
  <bookViews>
    <workbookView xWindow="40980" yWindow="-60" windowWidth="28920" windowHeight="15870" xr2:uid="{00000000-000D-0000-FFFF-FFFF00000000}"/>
  </bookViews>
  <sheets>
    <sheet name="small_business_t_a_lending_sub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9" i="1" l="1"/>
  <c r="V28" i="1"/>
  <c r="U28" i="1"/>
  <c r="S28" i="1"/>
  <c r="R28" i="1"/>
  <c r="P28" i="1"/>
  <c r="O28" i="1"/>
  <c r="M28" i="1"/>
  <c r="L28" i="1"/>
  <c r="J28" i="1"/>
  <c r="I28" i="1"/>
  <c r="H28" i="1"/>
  <c r="G28" i="1"/>
  <c r="F28" i="1"/>
  <c r="E28" i="1"/>
  <c r="D28" i="1"/>
  <c r="B28" i="1"/>
  <c r="X28" i="1"/>
</calcChain>
</file>

<file path=xl/sharedStrings.xml><?xml version="1.0" encoding="utf-8"?>
<sst xmlns="http://schemas.openxmlformats.org/spreadsheetml/2006/main" count="197" uniqueCount="69">
  <si>
    <t>Member</t>
  </si>
  <si>
    <t>How many distinct, unduplicated, entrepreneurs did you serve through your small business programs?</t>
  </si>
  <si>
    <t>Did you provide Technical Assistance for entrepreneurs?</t>
  </si>
  <si>
    <t>How many entrepreneurs did your organization provide TECHNICAL ASSISTANCE to?</t>
  </si>
  <si>
    <t>Started business</t>
  </si>
  <si>
    <t>Stabilized business</t>
  </si>
  <si>
    <t>Grew business</t>
  </si>
  <si>
    <t>All Other</t>
  </si>
  <si>
    <t>How many jobs did your organization help create through your small business program?</t>
  </si>
  <si>
    <t>How many jobs did your organization help preserve through your small business program?</t>
  </si>
  <si>
    <t>Does your organization provide Direct Loans to small businesses?</t>
  </si>
  <si>
    <t>How many direct loans did your organization provide?</t>
  </si>
  <si>
    <t>What was the total value of these direct loans?</t>
  </si>
  <si>
    <t>Does your organization provide Indirect or Package Loans for small businesses?</t>
  </si>
  <si>
    <t>How many package loans did your organization provide?</t>
  </si>
  <si>
    <t>What was the total value of these package loans?</t>
  </si>
  <si>
    <t>Did you help entrepreneurs obtain PPP Loans?</t>
  </si>
  <si>
    <t>How many entrepreneurs did you assist with PPP loans?</t>
  </si>
  <si>
    <t>What is the total dollar amount of these PPP loans?</t>
  </si>
  <si>
    <t>Did you help entrepreneurs obtain grants?</t>
  </si>
  <si>
    <t>How many entrepreneurs did you assist with obtaining grants- from local, state, federal, or private sources?</t>
  </si>
  <si>
    <t>What is the total dollar amount of these grants?</t>
  </si>
  <si>
    <t>Please describe any other assistance that you provide to small businesses.</t>
  </si>
  <si>
    <t>Number of Jobs through Small Business Assistance</t>
  </si>
  <si>
    <t>CEDC-SM</t>
  </si>
  <si>
    <t>Yes</t>
  </si>
  <si>
    <t>No</t>
  </si>
  <si>
    <t xml:space="preserve">liaison with City Hall permitting, Spanish language TA </t>
  </si>
  <si>
    <t>Codman Square NDC</t>
  </si>
  <si>
    <t xml:space="preserve">Community Development Partnership </t>
  </si>
  <si>
    <t>Professional Services Grants</t>
  </si>
  <si>
    <t xml:space="preserve">Community Teamwork, Inc. </t>
  </si>
  <si>
    <t>During the pandemic we have been providing daily Zoom calls for entrepreneurs needing assistance. Note - we do not know the amount of PPP loans or grants because we assisted with applications but are not notified by funders of approval or amounts.</t>
  </si>
  <si>
    <t>Dorchester Bay EDC</t>
  </si>
  <si>
    <t>Downtown Taunton Foundation</t>
  </si>
  <si>
    <t>Franklin County CDC</t>
  </si>
  <si>
    <t>We helped many businesses to become aware of and apply for PPP and other loans and grants, but we were not able to track that well, therefore I entered 1 in the spaces above to a least show we provided assistance.</t>
  </si>
  <si>
    <t>Groundwork Lawrence</t>
  </si>
  <si>
    <t>Hilltown CDC</t>
  </si>
  <si>
    <t>Jamaica Plain NDC</t>
  </si>
  <si>
    <t>Access to federal EIDL loans, pandemic unemployment, detailed templates for making businesses COVID-compliant and for reopening safely</t>
  </si>
  <si>
    <t>Lena Park CDC</t>
  </si>
  <si>
    <t>Pandemic relief</t>
  </si>
  <si>
    <t>Lowell Community Loan Fund, Inc. DBA, MCCI</t>
  </si>
  <si>
    <t>Bookeeping and Credit Building workshops and TA</t>
  </si>
  <si>
    <t>Madison Park CDC</t>
  </si>
  <si>
    <t>MPDC provided $30,000 in direct financial assistance (COVID-19 relief grants) to 12 MWBE City of Boston contractors</t>
  </si>
  <si>
    <t>Main South CDC</t>
  </si>
  <si>
    <t>NeighborWorks Housing Solutions</t>
  </si>
  <si>
    <t>Our small business lending program was due to start in 2020 and was delayed by the pandemic.</t>
  </si>
  <si>
    <t>NewVue Communities</t>
  </si>
  <si>
    <t>We helped answer questions and look at documents for PPP and EIDL loans with businesses but did not track it.</t>
  </si>
  <si>
    <t>North Shore CDC</t>
  </si>
  <si>
    <t>Nuestra Comunidad</t>
  </si>
  <si>
    <t>Pittsfield Economic Revitalization Corporation</t>
  </si>
  <si>
    <t>Covid-19 Small Business Recovery Grants</t>
  </si>
  <si>
    <t>Quaboag Valley CDC</t>
  </si>
  <si>
    <t xml:space="preserve">Assisted 7 businesses with EIDL applications. </t>
  </si>
  <si>
    <t>South Boston NDC</t>
  </si>
  <si>
    <t>sent them information on assistance programs</t>
  </si>
  <si>
    <t>South Middlesex Opportunity Council, Inc.</t>
  </si>
  <si>
    <t>Springfield Neighborhood Housing Services</t>
  </si>
  <si>
    <t>Valley CDC</t>
  </si>
  <si>
    <t xml:space="preserve">COVID Recovery Grant Administration was still underway at year end 2020 due to pending guidance from DHCD...  $250K in grants awarded since January 1, 2021.  </t>
  </si>
  <si>
    <t>Way Finders</t>
  </si>
  <si>
    <t>Assistance applying for EIDL loans. 10 businesses obtained $257,500. The data for loans and grants is incomplete, as we have not yet received information from every borrower we assisted.</t>
  </si>
  <si>
    <t>Wellspring Cooperative</t>
  </si>
  <si>
    <t>EIDL, HR, conflict resolution, marketing. We are working on refinancing the loans for Wellspring Harvest, a worker owned greenhouse. The 80 entrepreneurs refers to individuals who are either worker-owners or are prospective worker-owners in 14 co-ops..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</si>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</sst>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42" applyNumberFormat="1" applyFont="1"/>
    <xf numFmtId="165" fontId="0" fillId="0" borderId="0" xfId="43" applyNumberFormat="1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numFmt numFmtId="164" formatCode="_(* #,##0_);_(* \(#,##0\);_(* &quot;-&quot;??_);_(@_)"/>
    </dxf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X28" totalsRowCount="1">
  <autoFilter ref="A1:X27" xr:uid="{00000000-0009-0000-0100-000001000000}"/>
  <sortState xmlns:xlrd2="http://schemas.microsoft.com/office/spreadsheetml/2017/richdata2" ref="A2:X27">
    <sortCondition ref="A2:A27"/>
  </sortState>
  <tableColumns count="24">
    <tableColumn id="1" xr3:uid="{00000000-0010-0000-0000-000001000000}" name="Member" totalsRowLabel="Total"/>
    <tableColumn id="2" xr3:uid="{00000000-0010-0000-0000-000002000000}" name="How many distinct, unduplicated, entrepreneurs did you serve through your small business programs?" totalsRowFunction="sum" dataDxfId="17" totalsRowDxfId="18" dataCellStyle="Comma" totalsRowCellStyle="Comma"/>
    <tableColumn id="3" xr3:uid="{00000000-0010-0000-0000-000003000000}" name="Did you provide Technical Assistance for entrepreneurs?"/>
    <tableColumn id="4" xr3:uid="{00000000-0010-0000-0000-000004000000}" name="How many entrepreneurs did your organization provide TECHNICAL ASSISTANCE to?" totalsRowFunction="custom" dataDxfId="15" totalsRowDxfId="16" dataCellStyle="Comma" totalsRowCellStyle="Comma">
      <totalsRowFormula>SUM(Table1[How many entrepreneurs did your organization provide TECHNICAL ASSISTANCE to?])</totalsRowFormula>
    </tableColumn>
    <tableColumn id="5" xr3:uid="{00000000-0010-0000-0000-000005000000}" name="Started business" totalsRowFunction="custom" dataDxfId="14" dataCellStyle="Comma">
      <totalsRowFormula>SUM(Table1[Started business])</totalsRowFormula>
    </tableColumn>
    <tableColumn id="6" xr3:uid="{00000000-0010-0000-0000-000006000000}" name="Stabilized business" totalsRowFunction="custom" dataDxfId="13" dataCellStyle="Comma">
      <totalsRowFormula>SUM(Table1[Stabilized business])</totalsRowFormula>
    </tableColumn>
    <tableColumn id="7" xr3:uid="{00000000-0010-0000-0000-000007000000}" name="Grew business" totalsRowFunction="custom" dataDxfId="12" dataCellStyle="Comma">
      <totalsRowFormula>SUM(Table1[Grew business])</totalsRowFormula>
    </tableColumn>
    <tableColumn id="8" xr3:uid="{00000000-0010-0000-0000-000008000000}" name="All Other" totalsRowFunction="custom" dataDxfId="11" dataCellStyle="Comma">
      <totalsRowFormula>SUM(Table1[All Other])</totalsRowFormula>
    </tableColumn>
    <tableColumn id="10" xr3:uid="{00000000-0010-0000-0000-00000A000000}" name="How many jobs did your organization help create through your small business program?" totalsRowFunction="custom" dataDxfId="10" dataCellStyle="Comma">
      <totalsRowFormula>SUM(Table1[How many jobs did your organization help create through your small business program?])</totalsRowFormula>
    </tableColumn>
    <tableColumn id="11" xr3:uid="{00000000-0010-0000-0000-00000B000000}" name="How many jobs did your organization help preserve through your small business program?" totalsRowFunction="custom" dataDxfId="9" dataCellStyle="Comma">
      <totalsRowFormula>SUM(Table1[How many jobs did your organization help preserve through your small business program?])</totalsRowFormula>
    </tableColumn>
    <tableColumn id="12" xr3:uid="{00000000-0010-0000-0000-00000C000000}" name="Does your organization provide Direct Loans to small businesses?"/>
    <tableColumn id="13" xr3:uid="{00000000-0010-0000-0000-00000D000000}" name="How many direct loans did your organization provide?" totalsRowFunction="custom" dataDxfId="8" dataCellStyle="Comma">
      <totalsRowFormula>SUM(Table1[How many direct loans did your organization provide?])</totalsRowFormula>
    </tableColumn>
    <tableColumn id="14" xr3:uid="{00000000-0010-0000-0000-00000E000000}" name="What was the total value of these direct loans?" totalsRowFunction="custom" dataDxfId="7" dataCellStyle="Currency">
      <totalsRowFormula>SUM(Table1[What was the total value of these direct loans?])</totalsRowFormula>
    </tableColumn>
    <tableColumn id="15" xr3:uid="{00000000-0010-0000-0000-00000F000000}" name="Does your organization provide Indirect or Package Loans for small businesses?"/>
    <tableColumn id="16" xr3:uid="{00000000-0010-0000-0000-000010000000}" name="How many package loans did your organization provide?" totalsRowFunction="custom" dataDxfId="6" dataCellStyle="Comma">
      <totalsRowFormula>SUM(Table1[How many package loans did your organization provide?])</totalsRowFormula>
    </tableColumn>
    <tableColumn id="17" xr3:uid="{00000000-0010-0000-0000-000011000000}" name="What was the total value of these package loans?" totalsRowFunction="custom" dataDxfId="5" dataCellStyle="Currency">
      <totalsRowFormula>SUM(Table1[What was the total value of these package loans?])</totalsRowFormula>
    </tableColumn>
    <tableColumn id="18" xr3:uid="{00000000-0010-0000-0000-000012000000}" name="Did you help entrepreneurs obtain PPP Loans?"/>
    <tableColumn id="19" xr3:uid="{00000000-0010-0000-0000-000013000000}" name="How many entrepreneurs did you assist with PPP loans?" totalsRowFunction="custom" dataDxfId="4" dataCellStyle="Comma">
      <totalsRowFormula>SUM(Table1[How many entrepreneurs did you assist with PPP loans?])</totalsRowFormula>
    </tableColumn>
    <tableColumn id="20" xr3:uid="{00000000-0010-0000-0000-000014000000}" name="What is the total dollar amount of these PPP loans?" totalsRowFunction="custom" dataDxfId="3" dataCellStyle="Currency">
      <totalsRowFormula>SUM(Table1[What is the total dollar amount of these PPP loans?])</totalsRowFormula>
    </tableColumn>
    <tableColumn id="21" xr3:uid="{00000000-0010-0000-0000-000015000000}" name="Did you help entrepreneurs obtain grants?"/>
    <tableColumn id="22" xr3:uid="{00000000-0010-0000-0000-000016000000}" name="How many entrepreneurs did you assist with obtaining grants- from local, state, federal, or private sources?" totalsRowFunction="custom" dataDxfId="2" dataCellStyle="Comma">
      <totalsRowFormula>SUM(Table1[How many entrepreneurs did you assist with obtaining grants- from local, state, federal, or private sources?])</totalsRowFormula>
    </tableColumn>
    <tableColumn id="23" xr3:uid="{00000000-0010-0000-0000-000017000000}" name="What is the total dollar amount of these grants?" totalsRowFunction="custom" dataDxfId="1" dataCellStyle="Currency">
      <totalsRowFormula>SUM(Table1[What is the total dollar amount of these grants?])</totalsRowFormula>
    </tableColumn>
    <tableColumn id="24" xr3:uid="{00000000-0010-0000-0000-000018000000}" name="Please describe any other assistance that you provide to small businesses."/>
    <tableColumn id="26" xr3:uid="{00000000-0010-0000-0000-00001A000000}" name="Number of Jobs through Small Business Assistance" totalsRowFunction="sum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tabSelected="1" workbookViewId="0"/>
  </sheetViews>
  <sheetFormatPr defaultRowHeight="14.25"/>
  <cols>
    <col min="1" max="1" width="47.85546875" customWidth="1"/>
    <col min="2" max="2" width="35" customWidth="1"/>
    <col min="3" max="3" width="23.28515625" customWidth="1"/>
    <col min="4" max="4" width="32.140625" customWidth="1"/>
    <col min="5" max="5" width="18.140625" customWidth="1"/>
    <col min="6" max="6" width="20.28515625" customWidth="1"/>
    <col min="7" max="7" width="16.140625" customWidth="1"/>
    <col min="8" max="8" width="11.140625" customWidth="1"/>
    <col min="9" max="9" width="31.7109375" customWidth="1"/>
    <col min="10" max="10" width="34.140625" customWidth="1"/>
    <col min="11" max="11" width="26.140625" customWidth="1"/>
    <col min="12" max="12" width="49.28515625" customWidth="1"/>
    <col min="13" max="24" width="47.85546875" customWidth="1"/>
  </cols>
  <sheetData>
    <row r="1" spans="1:24" ht="47.25" customHeight="1">
      <c r="A1" t="s">
        <v>0</v>
      </c>
      <c r="B1" s="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s="1" t="s">
        <v>8</v>
      </c>
      <c r="J1" s="1" t="s">
        <v>9</v>
      </c>
      <c r="K1" s="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18.75" customHeight="1">
      <c r="A2" t="s">
        <v>24</v>
      </c>
      <c r="B2" s="2">
        <v>72</v>
      </c>
      <c r="C2" t="s">
        <v>25</v>
      </c>
      <c r="D2" s="2">
        <v>72</v>
      </c>
      <c r="E2" s="2">
        <v>26</v>
      </c>
      <c r="F2" s="2">
        <v>30</v>
      </c>
      <c r="G2" s="2">
        <v>12</v>
      </c>
      <c r="H2" s="2">
        <v>4</v>
      </c>
      <c r="I2" s="2">
        <v>66</v>
      </c>
      <c r="J2" s="2">
        <v>112</v>
      </c>
      <c r="K2" t="s">
        <v>26</v>
      </c>
      <c r="L2" s="2"/>
      <c r="M2" s="3"/>
      <c r="N2" t="s">
        <v>26</v>
      </c>
      <c r="O2" s="2"/>
      <c r="P2" s="3"/>
      <c r="Q2" t="s">
        <v>25</v>
      </c>
      <c r="R2" s="2">
        <v>6</v>
      </c>
      <c r="S2" s="3">
        <v>100000</v>
      </c>
      <c r="T2" t="s">
        <v>25</v>
      </c>
      <c r="U2" s="2">
        <v>5</v>
      </c>
      <c r="V2" s="3">
        <v>80000</v>
      </c>
      <c r="W2" t="s">
        <v>27</v>
      </c>
      <c r="X2" s="2">
        <v>178</v>
      </c>
    </row>
    <row r="3" spans="1:24" ht="18.75" customHeight="1">
      <c r="A3" t="s">
        <v>28</v>
      </c>
      <c r="B3" s="2">
        <v>67</v>
      </c>
      <c r="C3" t="s">
        <v>25</v>
      </c>
      <c r="D3" s="2">
        <v>19</v>
      </c>
      <c r="E3" s="2">
        <v>5</v>
      </c>
      <c r="F3" s="2">
        <v>5</v>
      </c>
      <c r="G3" s="2">
        <v>3</v>
      </c>
      <c r="H3" s="2">
        <v>6</v>
      </c>
      <c r="I3" s="2">
        <v>7</v>
      </c>
      <c r="J3" s="2">
        <v>6</v>
      </c>
      <c r="K3" t="s">
        <v>26</v>
      </c>
      <c r="L3" s="2"/>
      <c r="M3" s="3"/>
      <c r="N3" t="s">
        <v>26</v>
      </c>
      <c r="O3" s="2"/>
      <c r="P3" s="3"/>
      <c r="Q3" t="s">
        <v>25</v>
      </c>
      <c r="R3" s="2">
        <v>3</v>
      </c>
      <c r="S3" s="3">
        <v>38000</v>
      </c>
      <c r="T3" t="s">
        <v>25</v>
      </c>
      <c r="U3" s="2">
        <v>18</v>
      </c>
      <c r="V3" s="3">
        <v>30000</v>
      </c>
      <c r="X3" s="2">
        <v>13</v>
      </c>
    </row>
    <row r="4" spans="1:24" ht="18.75" customHeight="1">
      <c r="A4" t="s">
        <v>29</v>
      </c>
      <c r="B4" s="2">
        <v>236</v>
      </c>
      <c r="C4" t="s">
        <v>25</v>
      </c>
      <c r="D4" s="2">
        <v>145</v>
      </c>
      <c r="E4" s="2">
        <v>6</v>
      </c>
      <c r="F4" s="2">
        <v>15</v>
      </c>
      <c r="G4" s="2">
        <v>10</v>
      </c>
      <c r="H4" s="2">
        <v>114</v>
      </c>
      <c r="I4" s="2">
        <v>11</v>
      </c>
      <c r="J4" s="2">
        <v>11</v>
      </c>
      <c r="K4" t="s">
        <v>25</v>
      </c>
      <c r="L4" s="2">
        <v>8</v>
      </c>
      <c r="M4" s="3">
        <v>155000</v>
      </c>
      <c r="N4" t="s">
        <v>26</v>
      </c>
      <c r="O4" s="2"/>
      <c r="P4" s="3"/>
      <c r="Q4" t="s">
        <v>25</v>
      </c>
      <c r="R4" s="2">
        <v>26</v>
      </c>
      <c r="S4" s="3">
        <v>716000</v>
      </c>
      <c r="T4" t="s">
        <v>25</v>
      </c>
      <c r="U4" s="2">
        <v>28</v>
      </c>
      <c r="V4" s="3">
        <v>345000</v>
      </c>
      <c r="W4" t="s">
        <v>30</v>
      </c>
      <c r="X4" s="2">
        <v>22</v>
      </c>
    </row>
    <row r="5" spans="1:24" ht="18.75" customHeight="1">
      <c r="A5" t="s">
        <v>31</v>
      </c>
      <c r="B5" s="2">
        <v>1084</v>
      </c>
      <c r="C5" t="s">
        <v>25</v>
      </c>
      <c r="D5" s="2">
        <v>244</v>
      </c>
      <c r="E5" s="2">
        <v>30</v>
      </c>
      <c r="F5" s="2">
        <v>18</v>
      </c>
      <c r="G5" s="2">
        <v>14</v>
      </c>
      <c r="H5" s="2">
        <v>182</v>
      </c>
      <c r="I5" s="2">
        <v>37</v>
      </c>
      <c r="J5" s="2">
        <v>21</v>
      </c>
      <c r="K5" t="s">
        <v>25</v>
      </c>
      <c r="L5" s="2">
        <v>9</v>
      </c>
      <c r="M5" s="3">
        <v>279000</v>
      </c>
      <c r="N5" t="s">
        <v>26</v>
      </c>
      <c r="O5" s="2"/>
      <c r="P5" s="3"/>
      <c r="Q5" t="s">
        <v>25</v>
      </c>
      <c r="R5" s="2">
        <v>75</v>
      </c>
      <c r="S5" s="3">
        <v>1900000</v>
      </c>
      <c r="T5" t="s">
        <v>25</v>
      </c>
      <c r="U5" s="2">
        <v>1084</v>
      </c>
      <c r="V5" s="3">
        <v>5570000</v>
      </c>
      <c r="W5" t="s">
        <v>32</v>
      </c>
      <c r="X5" s="2">
        <v>58</v>
      </c>
    </row>
    <row r="6" spans="1:24" ht="18.75" customHeight="1">
      <c r="A6" t="s">
        <v>33</v>
      </c>
      <c r="B6" s="2">
        <v>310</v>
      </c>
      <c r="C6" t="s">
        <v>25</v>
      </c>
      <c r="D6" s="2">
        <v>146</v>
      </c>
      <c r="E6" s="2">
        <v>68</v>
      </c>
      <c r="F6" s="2">
        <v>78</v>
      </c>
      <c r="G6" s="2">
        <v>0</v>
      </c>
      <c r="H6" s="2">
        <v>0</v>
      </c>
      <c r="I6" s="2">
        <v>24</v>
      </c>
      <c r="J6" s="2">
        <v>412</v>
      </c>
      <c r="K6" t="s">
        <v>25</v>
      </c>
      <c r="L6" s="2">
        <v>13</v>
      </c>
      <c r="M6" s="3">
        <v>275750</v>
      </c>
      <c r="N6" t="s">
        <v>26</v>
      </c>
      <c r="O6" s="2"/>
      <c r="P6" s="3"/>
      <c r="Q6" t="s">
        <v>25</v>
      </c>
      <c r="R6" s="2">
        <v>5</v>
      </c>
      <c r="S6" s="3">
        <v>100000</v>
      </c>
      <c r="T6" t="s">
        <v>25</v>
      </c>
      <c r="U6" s="2">
        <v>2</v>
      </c>
      <c r="V6" s="3">
        <v>10000</v>
      </c>
      <c r="X6" s="2">
        <v>436</v>
      </c>
    </row>
    <row r="7" spans="1:24" ht="18.75" customHeight="1">
      <c r="A7" t="s">
        <v>34</v>
      </c>
      <c r="B7" s="2">
        <v>120</v>
      </c>
      <c r="C7" t="s">
        <v>26</v>
      </c>
      <c r="D7" s="2"/>
      <c r="E7" s="2"/>
      <c r="F7" s="2"/>
      <c r="G7" s="2"/>
      <c r="H7" s="2"/>
      <c r="I7" s="2">
        <v>0</v>
      </c>
      <c r="J7" s="2">
        <v>12</v>
      </c>
      <c r="K7" t="s">
        <v>26</v>
      </c>
      <c r="L7" s="2"/>
      <c r="M7" s="3"/>
      <c r="N7" t="s">
        <v>26</v>
      </c>
      <c r="O7" s="2"/>
      <c r="P7" s="3"/>
      <c r="Q7" t="s">
        <v>25</v>
      </c>
      <c r="R7" s="2">
        <v>12</v>
      </c>
      <c r="S7" s="3">
        <v>900000</v>
      </c>
      <c r="T7" t="s">
        <v>25</v>
      </c>
      <c r="U7" s="2">
        <v>25</v>
      </c>
      <c r="V7" s="3">
        <v>150000</v>
      </c>
      <c r="X7" s="2">
        <v>12</v>
      </c>
    </row>
    <row r="8" spans="1:24" ht="18.75" customHeight="1">
      <c r="A8" t="s">
        <v>35</v>
      </c>
      <c r="B8" s="2">
        <v>300</v>
      </c>
      <c r="C8" t="s">
        <v>25</v>
      </c>
      <c r="D8" s="2">
        <v>97</v>
      </c>
      <c r="E8" s="2">
        <v>20</v>
      </c>
      <c r="F8" s="2">
        <v>42</v>
      </c>
      <c r="G8" s="2">
        <v>12</v>
      </c>
      <c r="H8" s="2">
        <v>23</v>
      </c>
      <c r="I8" s="2">
        <v>9</v>
      </c>
      <c r="J8" s="2">
        <v>146</v>
      </c>
      <c r="K8" t="s">
        <v>25</v>
      </c>
      <c r="L8" s="2">
        <v>22</v>
      </c>
      <c r="M8" s="3">
        <v>1022225</v>
      </c>
      <c r="N8" t="s">
        <v>25</v>
      </c>
      <c r="O8" s="2">
        <v>12</v>
      </c>
      <c r="P8" s="3">
        <v>1456100</v>
      </c>
      <c r="Q8" t="s">
        <v>25</v>
      </c>
      <c r="R8" s="2">
        <v>37</v>
      </c>
      <c r="S8" s="3">
        <v>726145</v>
      </c>
      <c r="T8" t="s">
        <v>25</v>
      </c>
      <c r="U8" s="2">
        <v>35</v>
      </c>
      <c r="V8" s="3">
        <v>187100</v>
      </c>
      <c r="W8" t="s">
        <v>36</v>
      </c>
      <c r="X8" s="2">
        <v>155</v>
      </c>
    </row>
    <row r="9" spans="1:24" ht="18.75" customHeight="1">
      <c r="A9" t="s">
        <v>37</v>
      </c>
      <c r="B9" s="2">
        <v>10</v>
      </c>
      <c r="C9" t="s">
        <v>25</v>
      </c>
      <c r="D9" s="2">
        <v>4</v>
      </c>
      <c r="E9" s="2">
        <v>0</v>
      </c>
      <c r="F9" s="2">
        <v>4</v>
      </c>
      <c r="G9" s="2">
        <v>0</v>
      </c>
      <c r="H9" s="2">
        <v>0</v>
      </c>
      <c r="I9" s="2">
        <v>0</v>
      </c>
      <c r="J9" s="2">
        <v>0</v>
      </c>
      <c r="K9" t="s">
        <v>26</v>
      </c>
      <c r="L9" s="2"/>
      <c r="M9" s="3"/>
      <c r="N9" t="s">
        <v>26</v>
      </c>
      <c r="O9" s="2"/>
      <c r="P9" s="3"/>
      <c r="Q9" t="s">
        <v>26</v>
      </c>
      <c r="R9" s="2"/>
      <c r="S9" s="3"/>
      <c r="T9" t="s">
        <v>25</v>
      </c>
      <c r="U9" s="2">
        <v>8</v>
      </c>
      <c r="V9" s="3">
        <v>8000</v>
      </c>
      <c r="X9" s="2">
        <v>0</v>
      </c>
    </row>
    <row r="10" spans="1:24" ht="18.75" customHeight="1">
      <c r="A10" t="s">
        <v>38</v>
      </c>
      <c r="B10" s="2">
        <v>40</v>
      </c>
      <c r="C10" t="s">
        <v>25</v>
      </c>
      <c r="D10" s="2">
        <v>17</v>
      </c>
      <c r="E10" s="2">
        <v>10</v>
      </c>
      <c r="F10" s="2">
        <v>4</v>
      </c>
      <c r="G10" s="2">
        <v>3</v>
      </c>
      <c r="H10" s="2">
        <v>0</v>
      </c>
      <c r="I10" s="2">
        <v>3</v>
      </c>
      <c r="J10" s="2">
        <v>4</v>
      </c>
      <c r="K10" t="s">
        <v>26</v>
      </c>
      <c r="L10" s="2"/>
      <c r="M10" s="3"/>
      <c r="N10" t="s">
        <v>25</v>
      </c>
      <c r="O10" s="2">
        <v>1</v>
      </c>
      <c r="P10" s="3">
        <v>20000</v>
      </c>
      <c r="Q10" t="s">
        <v>25</v>
      </c>
      <c r="R10" s="2">
        <v>12</v>
      </c>
      <c r="S10" s="3">
        <v>300000</v>
      </c>
      <c r="T10" t="s">
        <v>25</v>
      </c>
      <c r="U10" s="2">
        <v>25</v>
      </c>
      <c r="V10" s="3">
        <v>171958</v>
      </c>
      <c r="X10" s="2">
        <v>7</v>
      </c>
    </row>
    <row r="11" spans="1:24" ht="18.75" customHeight="1">
      <c r="A11" t="s">
        <v>39</v>
      </c>
      <c r="B11" s="2">
        <v>202</v>
      </c>
      <c r="C11" t="s">
        <v>25</v>
      </c>
      <c r="D11" s="2">
        <v>202</v>
      </c>
      <c r="E11" s="2">
        <v>1</v>
      </c>
      <c r="F11" s="2">
        <v>192</v>
      </c>
      <c r="G11" s="2">
        <v>0</v>
      </c>
      <c r="H11" s="2">
        <v>9</v>
      </c>
      <c r="I11" s="2">
        <v>1</v>
      </c>
      <c r="J11" s="2">
        <v>288</v>
      </c>
      <c r="K11" t="s">
        <v>25</v>
      </c>
      <c r="L11" s="2">
        <v>23</v>
      </c>
      <c r="M11" s="3">
        <v>53762</v>
      </c>
      <c r="N11" t="s">
        <v>25</v>
      </c>
      <c r="O11" s="2">
        <v>32</v>
      </c>
      <c r="P11" s="3">
        <v>681000</v>
      </c>
      <c r="Q11" t="s">
        <v>25</v>
      </c>
      <c r="R11" s="2">
        <v>26</v>
      </c>
      <c r="S11" s="3">
        <v>1200000</v>
      </c>
      <c r="T11" t="s">
        <v>25</v>
      </c>
      <c r="U11" s="2">
        <v>26</v>
      </c>
      <c r="V11" s="3">
        <v>76500</v>
      </c>
      <c r="W11" t="s">
        <v>40</v>
      </c>
      <c r="X11" s="2">
        <v>289</v>
      </c>
    </row>
    <row r="12" spans="1:24" ht="18.75" customHeight="1">
      <c r="A12" t="s">
        <v>41</v>
      </c>
      <c r="B12" s="2">
        <v>45</v>
      </c>
      <c r="C12" t="s">
        <v>25</v>
      </c>
      <c r="D12" s="2">
        <v>45</v>
      </c>
      <c r="E12" s="2">
        <v>17</v>
      </c>
      <c r="F12" s="2">
        <v>11</v>
      </c>
      <c r="G12" s="2">
        <v>17</v>
      </c>
      <c r="H12" s="2">
        <v>0</v>
      </c>
      <c r="I12" s="2">
        <v>0</v>
      </c>
      <c r="J12" s="2">
        <v>17</v>
      </c>
      <c r="K12" t="s">
        <v>26</v>
      </c>
      <c r="L12" s="2"/>
      <c r="M12" s="3"/>
      <c r="N12" t="s">
        <v>26</v>
      </c>
      <c r="O12" s="2"/>
      <c r="P12" s="3"/>
      <c r="Q12" t="s">
        <v>26</v>
      </c>
      <c r="R12" s="2"/>
      <c r="S12" s="3"/>
      <c r="T12" t="s">
        <v>25</v>
      </c>
      <c r="U12" s="2">
        <v>17</v>
      </c>
      <c r="V12" s="3">
        <v>17000</v>
      </c>
      <c r="W12" t="s">
        <v>42</v>
      </c>
      <c r="X12" s="2">
        <v>17</v>
      </c>
    </row>
    <row r="13" spans="1:24" ht="18.75" customHeight="1">
      <c r="A13" t="s">
        <v>43</v>
      </c>
      <c r="B13" s="2">
        <v>389</v>
      </c>
      <c r="C13" t="s">
        <v>25</v>
      </c>
      <c r="D13" s="2">
        <v>112</v>
      </c>
      <c r="E13" s="2">
        <v>8</v>
      </c>
      <c r="F13" s="2">
        <v>98</v>
      </c>
      <c r="G13" s="2">
        <v>6</v>
      </c>
      <c r="H13" s="2">
        <v>0</v>
      </c>
      <c r="I13" s="2">
        <v>43</v>
      </c>
      <c r="J13" s="2">
        <v>118</v>
      </c>
      <c r="K13" t="s">
        <v>25</v>
      </c>
      <c r="L13" s="2">
        <v>3</v>
      </c>
      <c r="M13" s="3">
        <v>1325000</v>
      </c>
      <c r="N13" t="s">
        <v>26</v>
      </c>
      <c r="O13" s="2"/>
      <c r="P13" s="3"/>
      <c r="Q13" t="s">
        <v>25</v>
      </c>
      <c r="R13" s="2">
        <v>148</v>
      </c>
      <c r="S13" s="3">
        <v>2016133</v>
      </c>
      <c r="T13" t="s">
        <v>25</v>
      </c>
      <c r="U13" s="2">
        <v>28</v>
      </c>
      <c r="V13" s="3">
        <v>118400</v>
      </c>
      <c r="W13" t="s">
        <v>44</v>
      </c>
      <c r="X13" s="2">
        <v>161</v>
      </c>
    </row>
    <row r="14" spans="1:24" ht="18.75" customHeight="1">
      <c r="A14" t="s">
        <v>45</v>
      </c>
      <c r="B14" s="2">
        <v>12</v>
      </c>
      <c r="C14" t="s">
        <v>25</v>
      </c>
      <c r="D14" s="2">
        <v>4</v>
      </c>
      <c r="E14" s="2">
        <v>0</v>
      </c>
      <c r="F14" s="2">
        <v>2</v>
      </c>
      <c r="G14" s="2">
        <v>0</v>
      </c>
      <c r="H14" s="2">
        <v>2</v>
      </c>
      <c r="I14" s="2">
        <v>0</v>
      </c>
      <c r="J14" s="2">
        <v>30</v>
      </c>
      <c r="K14" t="s">
        <v>26</v>
      </c>
      <c r="L14" s="2"/>
      <c r="M14" s="3"/>
      <c r="N14" t="s">
        <v>26</v>
      </c>
      <c r="O14" s="2"/>
      <c r="P14" s="3"/>
      <c r="Q14" t="s">
        <v>25</v>
      </c>
      <c r="R14" s="2">
        <v>3</v>
      </c>
      <c r="S14" s="3">
        <v>18000</v>
      </c>
      <c r="T14" t="s">
        <v>25</v>
      </c>
      <c r="U14" s="2">
        <v>12</v>
      </c>
      <c r="V14" s="3">
        <v>30000</v>
      </c>
      <c r="W14" t="s">
        <v>46</v>
      </c>
      <c r="X14" s="2">
        <v>30</v>
      </c>
    </row>
    <row r="15" spans="1:24" ht="18.75" customHeight="1">
      <c r="A15" t="s">
        <v>47</v>
      </c>
      <c r="B15" s="2">
        <v>37</v>
      </c>
      <c r="C15" t="s">
        <v>26</v>
      </c>
      <c r="D15" s="2"/>
      <c r="E15" s="2"/>
      <c r="F15" s="2"/>
      <c r="G15" s="2"/>
      <c r="H15" s="2"/>
      <c r="I15" s="2">
        <v>0</v>
      </c>
      <c r="J15" s="2">
        <v>75</v>
      </c>
      <c r="K15" t="s">
        <v>26</v>
      </c>
      <c r="L15" s="2"/>
      <c r="M15" s="3"/>
      <c r="N15" t="s">
        <v>26</v>
      </c>
      <c r="O15" s="2"/>
      <c r="P15" s="3"/>
      <c r="Q15" t="s">
        <v>25</v>
      </c>
      <c r="R15" s="2">
        <v>2</v>
      </c>
      <c r="S15" s="3">
        <v>5221</v>
      </c>
      <c r="T15" t="s">
        <v>25</v>
      </c>
      <c r="U15" s="2">
        <v>30</v>
      </c>
      <c r="V15" s="3">
        <v>300000</v>
      </c>
      <c r="X15" s="2">
        <v>75</v>
      </c>
    </row>
    <row r="16" spans="1:24" ht="18.75" customHeight="1">
      <c r="A16" t="s">
        <v>48</v>
      </c>
      <c r="B16" s="2">
        <v>21</v>
      </c>
      <c r="C16" t="s">
        <v>26</v>
      </c>
      <c r="D16" s="2"/>
      <c r="E16" s="2"/>
      <c r="F16" s="2"/>
      <c r="G16" s="2"/>
      <c r="H16" s="2"/>
      <c r="I16" s="2">
        <v>0</v>
      </c>
      <c r="J16" s="2">
        <v>0</v>
      </c>
      <c r="K16" t="s">
        <v>26</v>
      </c>
      <c r="L16" s="2"/>
      <c r="M16" s="3"/>
      <c r="N16" t="s">
        <v>26</v>
      </c>
      <c r="O16" s="2"/>
      <c r="P16" s="3"/>
      <c r="Q16" t="s">
        <v>26</v>
      </c>
      <c r="R16" s="2"/>
      <c r="S16" s="3"/>
      <c r="T16" t="s">
        <v>25</v>
      </c>
      <c r="U16" s="2">
        <v>19</v>
      </c>
      <c r="V16" s="3">
        <v>44000</v>
      </c>
      <c r="W16" t="s">
        <v>49</v>
      </c>
      <c r="X16" s="2">
        <v>0</v>
      </c>
    </row>
    <row r="17" spans="1:24" ht="18.75" customHeight="1">
      <c r="A17" t="s">
        <v>50</v>
      </c>
      <c r="B17" s="2">
        <v>111</v>
      </c>
      <c r="C17" t="s">
        <v>25</v>
      </c>
      <c r="D17" s="2">
        <v>63</v>
      </c>
      <c r="E17" s="2">
        <v>10</v>
      </c>
      <c r="F17" s="2">
        <v>43</v>
      </c>
      <c r="G17" s="2">
        <v>2</v>
      </c>
      <c r="H17" s="2">
        <v>8</v>
      </c>
      <c r="I17" s="2">
        <v>33</v>
      </c>
      <c r="J17" s="2">
        <v>145</v>
      </c>
      <c r="K17" t="s">
        <v>26</v>
      </c>
      <c r="L17" s="2"/>
      <c r="M17" s="3"/>
      <c r="N17" t="s">
        <v>25</v>
      </c>
      <c r="O17" s="2">
        <v>19</v>
      </c>
      <c r="P17" s="3">
        <v>692600</v>
      </c>
      <c r="Q17" t="s">
        <v>25</v>
      </c>
      <c r="R17" s="2">
        <v>42</v>
      </c>
      <c r="S17" s="3">
        <v>1235174</v>
      </c>
      <c r="T17" t="s">
        <v>25</v>
      </c>
      <c r="U17" s="2">
        <v>41</v>
      </c>
      <c r="V17" s="3">
        <v>965000</v>
      </c>
      <c r="W17" t="s">
        <v>51</v>
      </c>
      <c r="X17" s="2">
        <v>178</v>
      </c>
    </row>
    <row r="18" spans="1:24" ht="18.75" customHeight="1">
      <c r="A18" t="s">
        <v>52</v>
      </c>
      <c r="B18" s="2">
        <v>38</v>
      </c>
      <c r="C18" t="s">
        <v>25</v>
      </c>
      <c r="D18" s="2">
        <v>38</v>
      </c>
      <c r="E18" s="2">
        <v>2</v>
      </c>
      <c r="F18" s="2">
        <v>24</v>
      </c>
      <c r="G18" s="2">
        <v>3</v>
      </c>
      <c r="H18" s="2">
        <v>9</v>
      </c>
      <c r="I18" s="2">
        <v>5</v>
      </c>
      <c r="J18" s="2">
        <v>20</v>
      </c>
      <c r="K18" t="s">
        <v>26</v>
      </c>
      <c r="L18" s="2"/>
      <c r="M18" s="3"/>
      <c r="N18" t="s">
        <v>26</v>
      </c>
      <c r="O18" s="2"/>
      <c r="P18" s="3"/>
      <c r="Q18" t="s">
        <v>26</v>
      </c>
      <c r="R18" s="2"/>
      <c r="S18" s="3"/>
      <c r="T18" t="s">
        <v>26</v>
      </c>
      <c r="U18" s="2"/>
      <c r="V18" s="3"/>
      <c r="X18" s="2">
        <v>25</v>
      </c>
    </row>
    <row r="19" spans="1:24" ht="18.75" customHeight="1">
      <c r="A19" t="s">
        <v>53</v>
      </c>
      <c r="B19" s="2">
        <v>4</v>
      </c>
      <c r="C19" t="s">
        <v>26</v>
      </c>
      <c r="D19" s="2"/>
      <c r="E19" s="2"/>
      <c r="F19" s="2"/>
      <c r="G19" s="2"/>
      <c r="H19" s="2"/>
      <c r="I19" s="2">
        <v>0</v>
      </c>
      <c r="J19" s="2">
        <v>0</v>
      </c>
      <c r="K19" t="s">
        <v>26</v>
      </c>
      <c r="L19" s="2"/>
      <c r="M19" s="3"/>
      <c r="N19" t="s">
        <v>26</v>
      </c>
      <c r="O19" s="2"/>
      <c r="P19" s="3"/>
      <c r="Q19" t="s">
        <v>26</v>
      </c>
      <c r="R19" s="2"/>
      <c r="S19" s="3"/>
      <c r="T19" t="s">
        <v>25</v>
      </c>
      <c r="U19" s="2">
        <v>4</v>
      </c>
      <c r="V19" s="3">
        <v>41000</v>
      </c>
      <c r="X19" s="2">
        <v>0</v>
      </c>
    </row>
    <row r="20" spans="1:24" ht="18.75" customHeight="1">
      <c r="A20" t="s">
        <v>54</v>
      </c>
      <c r="B20" s="2">
        <v>72</v>
      </c>
      <c r="C20" t="s">
        <v>25</v>
      </c>
      <c r="D20" s="2">
        <v>34</v>
      </c>
      <c r="E20" s="2">
        <v>13</v>
      </c>
      <c r="F20" s="2">
        <v>20</v>
      </c>
      <c r="G20" s="2">
        <v>1</v>
      </c>
      <c r="H20" s="2">
        <v>0</v>
      </c>
      <c r="I20" s="2">
        <v>119</v>
      </c>
      <c r="J20" s="2">
        <v>48</v>
      </c>
      <c r="K20" t="s">
        <v>25</v>
      </c>
      <c r="L20" s="2">
        <v>1</v>
      </c>
      <c r="M20" s="3">
        <v>50000</v>
      </c>
      <c r="N20" t="s">
        <v>25</v>
      </c>
      <c r="O20" s="2">
        <v>1</v>
      </c>
      <c r="P20" s="3">
        <v>45000</v>
      </c>
      <c r="Q20" t="s">
        <v>25</v>
      </c>
      <c r="R20" s="2">
        <v>15</v>
      </c>
      <c r="S20" s="3">
        <v>500000</v>
      </c>
      <c r="T20" t="s">
        <v>25</v>
      </c>
      <c r="U20" s="2">
        <v>120</v>
      </c>
      <c r="V20" s="3">
        <v>682157</v>
      </c>
      <c r="W20" t="s">
        <v>55</v>
      </c>
      <c r="X20" s="2">
        <v>167</v>
      </c>
    </row>
    <row r="21" spans="1:24" ht="18.75" customHeight="1">
      <c r="A21" t="s">
        <v>56</v>
      </c>
      <c r="B21" s="2">
        <v>157</v>
      </c>
      <c r="C21" t="s">
        <v>25</v>
      </c>
      <c r="D21" s="2">
        <v>48</v>
      </c>
      <c r="E21" s="2">
        <v>7</v>
      </c>
      <c r="F21" s="2">
        <v>21</v>
      </c>
      <c r="G21" s="2">
        <v>11</v>
      </c>
      <c r="H21" s="2">
        <v>9</v>
      </c>
      <c r="I21" s="2">
        <v>9</v>
      </c>
      <c r="J21" s="2">
        <v>44</v>
      </c>
      <c r="K21" t="s">
        <v>25</v>
      </c>
      <c r="L21" s="2">
        <v>15</v>
      </c>
      <c r="M21" s="3">
        <v>451455</v>
      </c>
      <c r="N21" t="s">
        <v>26</v>
      </c>
      <c r="O21" s="2"/>
      <c r="P21" s="3"/>
      <c r="Q21" t="s">
        <v>25</v>
      </c>
      <c r="R21" s="2">
        <v>31</v>
      </c>
      <c r="S21" s="3">
        <v>1330607</v>
      </c>
      <c r="T21" t="s">
        <v>25</v>
      </c>
      <c r="U21" s="2">
        <v>5</v>
      </c>
      <c r="V21" s="3">
        <v>330000</v>
      </c>
      <c r="W21" t="s">
        <v>57</v>
      </c>
      <c r="X21" s="2">
        <v>53</v>
      </c>
    </row>
    <row r="22" spans="1:24" ht="18.75" customHeight="1">
      <c r="A22" t="s">
        <v>58</v>
      </c>
      <c r="B22" s="2">
        <v>0</v>
      </c>
      <c r="C22" t="s">
        <v>26</v>
      </c>
      <c r="D22" s="2"/>
      <c r="E22" s="2"/>
      <c r="F22" s="2"/>
      <c r="G22" s="2"/>
      <c r="H22" s="2"/>
      <c r="I22" s="2">
        <v>0</v>
      </c>
      <c r="J22" s="2">
        <v>0</v>
      </c>
      <c r="K22" t="s">
        <v>26</v>
      </c>
      <c r="L22" s="2"/>
      <c r="M22" s="3"/>
      <c r="N22" t="s">
        <v>26</v>
      </c>
      <c r="O22" s="2"/>
      <c r="P22" s="3"/>
      <c r="Q22" t="s">
        <v>26</v>
      </c>
      <c r="R22" s="2"/>
      <c r="S22" s="3"/>
      <c r="T22" t="s">
        <v>26</v>
      </c>
      <c r="U22" s="2"/>
      <c r="V22" s="3"/>
      <c r="W22" t="s">
        <v>59</v>
      </c>
      <c r="X22" s="2">
        <v>0</v>
      </c>
    </row>
    <row r="23" spans="1:24" ht="18.75" customHeight="1">
      <c r="A23" t="s">
        <v>60</v>
      </c>
      <c r="B23" s="2">
        <v>31</v>
      </c>
      <c r="C23" t="s">
        <v>25</v>
      </c>
      <c r="D23" s="2">
        <v>31</v>
      </c>
      <c r="E23" s="2">
        <v>1</v>
      </c>
      <c r="F23" s="2">
        <v>18</v>
      </c>
      <c r="G23" s="2">
        <v>0</v>
      </c>
      <c r="H23" s="2">
        <v>12</v>
      </c>
      <c r="I23" s="2">
        <v>17</v>
      </c>
      <c r="J23" s="2">
        <v>8</v>
      </c>
      <c r="K23" t="s">
        <v>25</v>
      </c>
      <c r="L23" s="2">
        <v>1</v>
      </c>
      <c r="M23" s="3">
        <v>35000</v>
      </c>
      <c r="N23" t="s">
        <v>26</v>
      </c>
      <c r="O23" s="2"/>
      <c r="P23" s="3"/>
      <c r="Q23" t="s">
        <v>26</v>
      </c>
      <c r="R23" s="2"/>
      <c r="S23" s="3"/>
      <c r="T23" t="s">
        <v>26</v>
      </c>
      <c r="U23" s="2"/>
      <c r="V23" s="3"/>
      <c r="X23" s="2">
        <v>25</v>
      </c>
    </row>
    <row r="24" spans="1:24" ht="18.75" customHeight="1">
      <c r="A24" t="s">
        <v>61</v>
      </c>
      <c r="B24" s="2">
        <v>10</v>
      </c>
      <c r="C24" t="s">
        <v>25</v>
      </c>
      <c r="D24" s="2">
        <v>10</v>
      </c>
      <c r="E24" s="2">
        <v>0</v>
      </c>
      <c r="F24" s="2">
        <v>3</v>
      </c>
      <c r="G24" s="2">
        <v>7</v>
      </c>
      <c r="H24" s="2">
        <v>0</v>
      </c>
      <c r="I24" s="2">
        <v>0</v>
      </c>
      <c r="J24" s="2">
        <v>30</v>
      </c>
      <c r="K24" t="s">
        <v>26</v>
      </c>
      <c r="L24" s="2"/>
      <c r="M24" s="3"/>
      <c r="N24" t="s">
        <v>25</v>
      </c>
      <c r="O24" s="2">
        <v>1</v>
      </c>
      <c r="P24" s="3">
        <v>9000</v>
      </c>
      <c r="Q24" t="s">
        <v>25</v>
      </c>
      <c r="R24" s="2">
        <v>10</v>
      </c>
      <c r="S24" s="3">
        <v>203000</v>
      </c>
      <c r="T24" t="s">
        <v>25</v>
      </c>
      <c r="U24" s="2">
        <v>3</v>
      </c>
      <c r="V24" s="3">
        <v>15000</v>
      </c>
      <c r="X24" s="2">
        <v>30</v>
      </c>
    </row>
    <row r="25" spans="1:24" ht="18.75" customHeight="1">
      <c r="A25" t="s">
        <v>62</v>
      </c>
      <c r="B25" s="2">
        <v>114</v>
      </c>
      <c r="C25" t="s">
        <v>25</v>
      </c>
      <c r="D25" s="2">
        <v>50</v>
      </c>
      <c r="E25" s="2">
        <v>8</v>
      </c>
      <c r="F25" s="2">
        <v>14</v>
      </c>
      <c r="G25" s="2">
        <v>21</v>
      </c>
      <c r="H25" s="2">
        <v>7</v>
      </c>
      <c r="I25" s="2">
        <v>10</v>
      </c>
      <c r="J25" s="2">
        <v>10</v>
      </c>
      <c r="K25" t="s">
        <v>26</v>
      </c>
      <c r="L25" s="2"/>
      <c r="M25" s="3"/>
      <c r="N25" t="s">
        <v>25</v>
      </c>
      <c r="O25" s="2">
        <v>5</v>
      </c>
      <c r="P25" s="3">
        <v>211500</v>
      </c>
      <c r="Q25" t="s">
        <v>26</v>
      </c>
      <c r="R25" s="2"/>
      <c r="S25" s="3"/>
      <c r="T25" t="s">
        <v>26</v>
      </c>
      <c r="U25" s="2"/>
      <c r="V25" s="3"/>
      <c r="W25" t="s">
        <v>63</v>
      </c>
      <c r="X25" s="2">
        <v>20</v>
      </c>
    </row>
    <row r="26" spans="1:24" ht="18.75" customHeight="1">
      <c r="A26" t="s">
        <v>64</v>
      </c>
      <c r="B26" s="2">
        <v>107</v>
      </c>
      <c r="C26" t="s">
        <v>25</v>
      </c>
      <c r="D26" s="2">
        <v>86</v>
      </c>
      <c r="E26" s="2">
        <v>0</v>
      </c>
      <c r="F26" s="2">
        <v>27</v>
      </c>
      <c r="G26" s="2">
        <v>37</v>
      </c>
      <c r="H26" s="2">
        <v>22</v>
      </c>
      <c r="I26" s="2">
        <v>35</v>
      </c>
      <c r="J26" s="2">
        <v>97</v>
      </c>
      <c r="K26" t="s">
        <v>25</v>
      </c>
      <c r="L26" s="2">
        <v>36</v>
      </c>
      <c r="M26" s="3">
        <v>1148747</v>
      </c>
      <c r="N26" t="s">
        <v>26</v>
      </c>
      <c r="O26" s="2"/>
      <c r="P26" s="3"/>
      <c r="Q26" t="s">
        <v>25</v>
      </c>
      <c r="R26" s="2">
        <v>20</v>
      </c>
      <c r="S26" s="3">
        <v>385215</v>
      </c>
      <c r="T26" t="s">
        <v>25</v>
      </c>
      <c r="U26" s="2">
        <v>16</v>
      </c>
      <c r="V26" s="3">
        <v>530000</v>
      </c>
      <c r="W26" t="s">
        <v>65</v>
      </c>
      <c r="X26" s="2">
        <v>132</v>
      </c>
    </row>
    <row r="27" spans="1:24" ht="18.75" customHeight="1">
      <c r="A27" t="s">
        <v>66</v>
      </c>
      <c r="B27" s="2">
        <v>80</v>
      </c>
      <c r="C27" t="s">
        <v>25</v>
      </c>
      <c r="D27" s="2">
        <v>80</v>
      </c>
      <c r="E27" s="2">
        <v>3</v>
      </c>
      <c r="F27" s="2">
        <v>3</v>
      </c>
      <c r="G27" s="2">
        <v>1</v>
      </c>
      <c r="H27" s="2">
        <v>7</v>
      </c>
      <c r="I27" s="2">
        <v>11</v>
      </c>
      <c r="J27" s="2">
        <v>35</v>
      </c>
      <c r="K27" t="s">
        <v>26</v>
      </c>
      <c r="L27" s="2"/>
      <c r="M27" s="3"/>
      <c r="N27" t="s">
        <v>25</v>
      </c>
      <c r="O27" s="2">
        <v>1</v>
      </c>
      <c r="P27" s="3">
        <v>755000</v>
      </c>
      <c r="Q27" t="s">
        <v>25</v>
      </c>
      <c r="R27" s="2">
        <v>4</v>
      </c>
      <c r="S27" s="3">
        <v>100000</v>
      </c>
      <c r="T27" t="s">
        <v>26</v>
      </c>
      <c r="U27" s="2"/>
      <c r="V27" s="3"/>
      <c r="W27" t="s">
        <v>67</v>
      </c>
      <c r="X27" s="2">
        <v>46</v>
      </c>
    </row>
    <row r="28" spans="1:24" ht="18.75" customHeight="1">
      <c r="A28" t="s">
        <v>68</v>
      </c>
      <c r="B28" s="2">
        <f>SUBTOTAL(109,Table1[How many distinct, unduplicated, entrepreneurs did you serve through your small business programs?])</f>
        <v>3669</v>
      </c>
      <c r="D28" s="2">
        <f>SUM(Table1[How many entrepreneurs did your organization provide TECHNICAL ASSISTANCE to?])</f>
        <v>1547</v>
      </c>
      <c r="E28" s="2">
        <f>SUM(Table1[Started business])</f>
        <v>235</v>
      </c>
      <c r="F28" s="2">
        <f>SUM(Table1[Stabilized business])</f>
        <v>672</v>
      </c>
      <c r="G28" s="2">
        <f>SUM(Table1[Grew business])</f>
        <v>160</v>
      </c>
      <c r="H28" s="2">
        <f>SUM(Table1[All Other])</f>
        <v>414</v>
      </c>
      <c r="I28" s="2">
        <f>SUM(Table1[How many jobs did your organization help create through your small business program?])</f>
        <v>440</v>
      </c>
      <c r="J28" s="2">
        <f>SUM(Table1[How many jobs did your organization help preserve through your small business program?])</f>
        <v>1689</v>
      </c>
      <c r="L28" s="2">
        <f>SUM(Table1[How many direct loans did your organization provide?])</f>
        <v>131</v>
      </c>
      <c r="M28" s="3">
        <f>SUM(Table1[What was the total value of these direct loans?])</f>
        <v>4795939</v>
      </c>
      <c r="O28" s="2">
        <f>SUM(Table1[How many package loans did your organization provide?])</f>
        <v>72</v>
      </c>
      <c r="P28" s="3">
        <f>SUM(Table1[What was the total value of these package loans?])</f>
        <v>3870200</v>
      </c>
      <c r="R28" s="2">
        <f>SUM(Table1[How many entrepreneurs did you assist with PPP loans?])</f>
        <v>477</v>
      </c>
      <c r="S28" s="3">
        <f>SUM(Table1[What is the total dollar amount of these PPP loans?])</f>
        <v>11773495</v>
      </c>
      <c r="U28" s="2">
        <f>SUM(Table1[How many entrepreneurs did you assist with obtaining grants- from local, state, federal, or private sources?])</f>
        <v>1551</v>
      </c>
      <c r="V28" s="3">
        <f>SUM(Table1[What is the total dollar amount of these grants?])</f>
        <v>9701115</v>
      </c>
      <c r="X28" s="2">
        <f>SUBTOTAL(109,Table1[Number of Jobs through Small Business Assistance])</f>
        <v>2129</v>
      </c>
    </row>
    <row r="29" spans="1:24">
      <c r="X29">
        <f>SUM(Table1[Number of Jobs through Small Business Assistance])</f>
        <v>2129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6B354-E2F2-4030-9AFB-B47C13A934CB}"/>
</file>

<file path=customXml/itemProps2.xml><?xml version="1.0" encoding="utf-8"?>
<ds:datastoreItem xmlns:ds="http://schemas.openxmlformats.org/officeDocument/2006/customXml" ds:itemID="{033DAC2E-448F-46C5-8A07-9B2D5D8B7F0E}"/>
</file>

<file path=customXml/itemProps3.xml><?xml version="1.0" encoding="utf-8"?>
<ds:datastoreItem xmlns:ds="http://schemas.openxmlformats.org/officeDocument/2006/customXml" ds:itemID="{08C951E2-62A7-416D-BF50-199BEFC9E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Liam Baxter-Healey</cp:lastModifiedBy>
  <cp:revision/>
  <dcterms:created xsi:type="dcterms:W3CDTF">2021-04-28T16:44:26Z</dcterms:created>
  <dcterms:modified xsi:type="dcterms:W3CDTF">2021-07-08T15:18:49Z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