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macdc.sharepoint.com/Shared Documents/General/MI/GOALs/2021/2021 GOALs Tables/Completed Real Estate Projects/"/>
    </mc:Choice>
  </mc:AlternateContent>
  <xr:revisionPtr revIDLastSave="46" documentId="8_{CB7BBEC3-311A-4DC9-A852-C832C4E84AC1}" xr6:coauthVersionLast="47" xr6:coauthVersionMax="47" xr10:uidLastSave="{F8014114-8DED-4128-AF25-93E92EBDC073}"/>
  <bookViews>
    <workbookView xWindow="40980" yWindow="-60" windowWidth="28920" windowHeight="15870" xr2:uid="{00000000-000D-0000-FFFF-FFFF00000000}"/>
  </bookViews>
  <sheets>
    <sheet name="real_estate_project_developmen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1" l="1"/>
  <c r="S2" i="1"/>
  <c r="S3" i="1"/>
  <c r="S4" i="1"/>
  <c r="S5" i="1"/>
  <c r="S6" i="1"/>
  <c r="S7" i="1"/>
  <c r="S8" i="1"/>
  <c r="S9" i="1"/>
  <c r="S10" i="1"/>
  <c r="S11" i="1"/>
  <c r="S12" i="1"/>
  <c r="S13" i="1"/>
  <c r="S14" i="1"/>
  <c r="S15" i="1"/>
  <c r="S16" i="1"/>
  <c r="S17" i="1"/>
  <c r="S18" i="1"/>
  <c r="S19" i="1"/>
  <c r="S20" i="1"/>
  <c r="S21" i="1"/>
  <c r="S22" i="1"/>
  <c r="S23" i="1"/>
  <c r="S24" i="1"/>
  <c r="AA25" i="1"/>
  <c r="Z25" i="1"/>
  <c r="Y25" i="1"/>
  <c r="X25" i="1"/>
  <c r="V25" i="1"/>
  <c r="U25" i="1"/>
  <c r="T25" i="1"/>
  <c r="R25" i="1"/>
  <c r="J25" i="1"/>
</calcChain>
</file>

<file path=xl/sharedStrings.xml><?xml version="1.0" encoding="utf-8"?>
<sst xmlns="http://schemas.openxmlformats.org/spreadsheetml/2006/main" count="606" uniqueCount="242">
  <si>
    <t>Member</t>
  </si>
  <si>
    <t>Project Name</t>
  </si>
  <si>
    <t>What is the address of this project?</t>
  </si>
  <si>
    <t>Which type of project are you reporting on?</t>
  </si>
  <si>
    <t>Is this project a scattered site?</t>
  </si>
  <si>
    <t>What is the current development stage as of December 31st?</t>
  </si>
  <si>
    <t>What is the actual or projected year of substantial completion?</t>
  </si>
  <si>
    <t>What is the primary development strategy?</t>
  </si>
  <si>
    <t>Please describe.</t>
  </si>
  <si>
    <t>What is the actual or projected total development cost for this project?</t>
  </si>
  <si>
    <t>Do you track MBE hard cost contracting percentages?</t>
  </si>
  <si>
    <t>Do you track MBE soft cost contracting percentages?</t>
  </si>
  <si>
    <t>Do you track WBE hard cost contracting percentages?</t>
  </si>
  <si>
    <t>What was the WBE soft cost contracting percentages?</t>
  </si>
  <si>
    <t>Did you track the percentage of job hours that went to people of color?</t>
  </si>
  <si>
    <t>Did you track the percentage of job hours that went to women?</t>
  </si>
  <si>
    <t>Did you track the percentage of job hours that went to local residents?</t>
  </si>
  <si>
    <t>What is the total number of units for this project?</t>
  </si>
  <si>
    <t>How many are rental?</t>
  </si>
  <si>
    <t>How many are homeownership units?</t>
  </si>
  <si>
    <t>How many units of another ownership type are included in this project?</t>
  </si>
  <si>
    <t>Enter number of units: Less than or equal to 30% Area Median Income</t>
  </si>
  <si>
    <t>Enter number of units: 31-60% Area Median Income</t>
  </si>
  <si>
    <t>Enter number of units: 61-80% Area Median Income</t>
  </si>
  <si>
    <t>Enter number of units: greater than or equal to 81% Area Median Income</t>
  </si>
  <si>
    <t>Indicate other household characteristics targeted by this project.</t>
  </si>
  <si>
    <t>List any partners that collaborated on this project.</t>
  </si>
  <si>
    <t>Is this project currently or in the process of becoming smoke-free?</t>
  </si>
  <si>
    <t>Is this project located within one half (1/2) mile of major public transit with nearby services?</t>
  </si>
  <si>
    <t>Does this project incorporate environmentally sustainable development or operating strategies?</t>
  </si>
  <si>
    <t>Please specify these environmental strategies.</t>
  </si>
  <si>
    <t>Describe any other environmentally-sustainable development, integrated design, or operating strategies included in this project.</t>
  </si>
  <si>
    <t>Indicate any PREDEVELOPMENT finance sources for this project.</t>
  </si>
  <si>
    <t>Indicate any MUNICIPAL finance sources for this project.</t>
  </si>
  <si>
    <t>Indicate any STATE finance sources for this project.</t>
  </si>
  <si>
    <t>Indicate any FEDERAL finance sources for this project.</t>
  </si>
  <si>
    <t>Indicate any PRIVATE finance sources for this project.</t>
  </si>
  <si>
    <t>Please describe the other financial institution(s).</t>
  </si>
  <si>
    <t>Please describe the other foundation(s).</t>
  </si>
  <si>
    <t>Please describe the other private source(s).</t>
  </si>
  <si>
    <t>Please specify.</t>
  </si>
  <si>
    <t>Asian CDC</t>
  </si>
  <si>
    <t>Martensen Village</t>
  </si>
  <si>
    <t>115 Martensen Road_x000D_
Quincy, MA 02169</t>
  </si>
  <si>
    <t>HOUSING Only Project</t>
  </si>
  <si>
    <t>No</t>
  </si>
  <si>
    <t>Completed</t>
  </si>
  <si>
    <t>Rehab - Moderate</t>
  </si>
  <si>
    <t>No, not tracked.</t>
  </si>
  <si>
    <t>Family Housing (multi-bedroom)</t>
  </si>
  <si>
    <t>Yes</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</si>
  <si>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t>
  </si>
  <si>
    <t>CEDAC</t>
  </si>
  <si>
    <t>Local or Regional HOME</t>
  </si>
  <si>
    <t>MassHousing (other than Trust or Workforce Housing), Capital Improvement Preservation Fund (CIPF)</t>
  </si>
  <si>
    <t>None</t>
  </si>
  <si>
    <t>Eastern Bank</t>
  </si>
  <si>
    <t>New Construction</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</si>
  <si>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t>
  </si>
  <si>
    <t>Federal Tax Credits (LIHTC), Section 8</t>
  </si>
  <si>
    <t>Rehab - Substantial</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</si>
  <si>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t>
  </si>
  <si>
    <t>Neighborworks America</t>
  </si>
  <si>
    <t>Homeowners Rehabilitation, Inc.</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</si>
  <si>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t>
  </si>
  <si>
    <t>Organization Equity, Neighborworks America</t>
  </si>
  <si>
    <t>MassHousing (other than Trust or Workforce Housing)</t>
  </si>
  <si>
    <t>Combined Rehab/New Construction</t>
  </si>
  <si>
    <t>Family Housing (multi-bedroom), Former Homeless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</si>
  <si>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t>
  </si>
  <si>
    <t>Federal Tax Credits (LIHTC)</t>
  </si>
  <si>
    <t>Other Private Sources</t>
  </si>
  <si>
    <t>Other</t>
  </si>
  <si>
    <t>Mixed-Income, Family Housing (multi-bedroom)</t>
  </si>
  <si>
    <t>Local or Regional HOME, Community Preservation Act Funds</t>
  </si>
  <si>
    <t>Affordable Housing Trust Fund</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</si>
  <si>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 Enhanced accessibility (e.g. accessible units beyond those required, universal design features, visitability features, etc.)</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</si>
  <si>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Enhanced accessibility (e.g. accessible units beyond those required, universal design features, visitability features, etc.)</t>
  </si>
  <si>
    <t>Organization Equity, Other</t>
  </si>
  <si>
    <t>Island Housing Trust</t>
  </si>
  <si>
    <t>Organization Equity</t>
  </si>
  <si>
    <t>Community Preservation Act Funds</t>
  </si>
  <si>
    <t>Harbor Homes Transitional Housing Project</t>
  </si>
  <si>
    <t>103 Tashmoo Avenue_x000D_
Tisbury, MA 02568</t>
  </si>
  <si>
    <t>Single Person Occupancy, Former Homeless</t>
  </si>
  <si>
    <t>Harbor Homes, Non-Profit Organization, Town of Tisbury, Town of West Tisbury, Town of Oak Bluffs, Town of Chilmark</t>
  </si>
  <si>
    <t>IHT Private Investors</t>
  </si>
  <si>
    <t>Daggett Ownership Project</t>
  </si>
  <si>
    <t>299 Daggett Avenue_x000D_
Tisbury, MA 02568</t>
  </si>
  <si>
    <t>Single Person Occupancy, Family Housing (multi-bedroom)</t>
  </si>
  <si>
    <t>Private Investors—Make It Happen Fund IHT</t>
  </si>
  <si>
    <t>Island Housing Trust Private Donors</t>
  </si>
  <si>
    <t>Perlman Rental Project</t>
  </si>
  <si>
    <t>20 Vineyard Haven-Edgartown Road_x000D_
Vineyard Haven, MA 02568</t>
  </si>
  <si>
    <t>Town of Tisbury, MassHousing</t>
  </si>
  <si>
    <t>IHT Private Investors—IHT Make It Happen Fund</t>
  </si>
  <si>
    <t>Greenwood Ownership Project</t>
  </si>
  <si>
    <t>299 Greenwood Avenue_x000D_
Vineyard Haven, MA 02568</t>
  </si>
  <si>
    <t>Town of Tisbury, Town of West Tisbury, Town of Oak Bluffs</t>
  </si>
  <si>
    <t>Gloucester Affordable Housing Trust</t>
  </si>
  <si>
    <t>Local or Regional HOME, Local or Regional CDBG, Community Preservation Act Funds</t>
  </si>
  <si>
    <t>Other Financial Institutions</t>
  </si>
  <si>
    <t>Federal Home Loan Bank</t>
  </si>
  <si>
    <t>Efficient building systems (e.g. high efficiency heating or hot water systems, heat-and light-saving devices, water conservation measures beyond those required by building code, etc.)</t>
  </si>
  <si>
    <t>Housing Assistance Corporation</t>
  </si>
  <si>
    <t>Lofts at 57</t>
  </si>
  <si>
    <t>57 Ridgewood Avenue_x000D_
Hyannis, MA 02601</t>
  </si>
  <si>
    <t>Mixed-Income, Family Housing (multi-bedroom), Artists, Workforce</t>
  </si>
  <si>
    <t>Town of Barnstable, Mass Development Finance Agency, Department of Housing and Community Development (DHCD), Charlesbank Homes, MassHousing</t>
  </si>
  <si>
    <t>Efficient building systems (e.g. high efficiency heating or hot water systems, heat-and light-saving devices, water conservation measures beyond those required by building code, etc.), Energy-efficient site design (e.g. orientation of buildings to maximize energy-efficiency and thermal performance, installation of systems for control of roof/site rainwater, use of native landscape plants, etc.)</t>
  </si>
  <si>
    <t>Housing Assistance Corporation equity</t>
  </si>
  <si>
    <t>Community Preservation Act Funds, Other</t>
  </si>
  <si>
    <t>Town of Barnstable Affordable Housing Growth Development Trust Fund</t>
  </si>
  <si>
    <t>MassDevelopment, Community Scale Housing Initiative (CSHI)</t>
  </si>
  <si>
    <t>Other Foundations</t>
  </si>
  <si>
    <t>Charlesbank Homes</t>
  </si>
  <si>
    <t>FORWARD at the Rock</t>
  </si>
  <si>
    <t>131 Hokum Rock Road_x000D_
Dennis, MA 02638</t>
  </si>
  <si>
    <t xml:space="preserve">This project was built for adults on the autistic spectrum. All units are affordable for those earning 30% of the Area Median Income. </t>
  </si>
  <si>
    <t>Department of Developmental Services clients, Autistic Adults</t>
  </si>
  <si>
    <t>FORWARD (Friends Or Relatives With Autism &amp; Related Disabilities), Blue Hub (lender), Towns of Dennis, Barnstable, Yarmouth, and Chatham, Department of Housing and Community Development (DHCD), Community Economic Development Assistance Corporation (CEDAC)</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</si>
  <si>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Enhanced accessibility (e.g. accessible units beyond those required, universal design features, visitability features, etc.)</t>
  </si>
  <si>
    <t>Community Preservation Act funds</t>
  </si>
  <si>
    <t>Affordable Housing Trust Fund, Facilities Consolidation Fund (FCF)</t>
  </si>
  <si>
    <t>Boston Community Capital or Loan Fund</t>
  </si>
  <si>
    <t>Harborlight Community Partners</t>
  </si>
  <si>
    <t>Local or Regional HOME, Community Preservation Act Funds, Local Inclusionary Zoning Funds</t>
  </si>
  <si>
    <t>Elderly Housing</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</si>
  <si>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Renewable energy (e.g. solar photovoltaics, solar thermal collectors for hot water, wind, bio-diesel, etc.)</t>
  </si>
  <si>
    <t>Life Initiative</t>
  </si>
  <si>
    <t>Southwest Boston CDC</t>
  </si>
  <si>
    <t>Acquisition &amp; Opportunity Program Scattered Site 2020</t>
  </si>
  <si>
    <t>6 Westminster St., Hyde Park_x000D_
4345-4351 Washington St., Roslindale_x000D_
Hyde Park and Roslindale, Boston, MA 02131</t>
  </si>
  <si>
    <t>Acquisition</t>
  </si>
  <si>
    <t>Elderly Housing, Family Housing (multi-bedroom)</t>
  </si>
  <si>
    <t>Traggorth Companies; Robinson &amp; Cole; Boston Independent Condo-Milo Travoliero; CRC Builds-Jonathan Kaye</t>
  </si>
  <si>
    <t>City of Boston Acquisition Opportunity Program (AOP)</t>
  </si>
  <si>
    <t>Boston Community Capital or Loan Fund, The Property and Casualty Initiative, Other Private Sources</t>
  </si>
  <si>
    <t>CRC Builds- Jonathan Kaye</t>
  </si>
  <si>
    <t>NeighborWorks Housing Solutions</t>
  </si>
  <si>
    <t>MassDevelopment</t>
  </si>
  <si>
    <t>Local Affordable Housing Trust Fund</t>
  </si>
  <si>
    <t>National Housing Trust Fund</t>
  </si>
  <si>
    <t>Germantown House</t>
  </si>
  <si>
    <t>71 Bicknell Street_x000D_
Quincy, MA 02169</t>
  </si>
  <si>
    <t>Yes tracked, 0%.</t>
  </si>
  <si>
    <t>Single Person Occupancy, Department of Developmental Services clients</t>
  </si>
  <si>
    <t>work, Inc.</t>
  </si>
  <si>
    <t>Local or Regional HOME, Other</t>
  </si>
  <si>
    <t>Facilities Consolidation Fund (FCF)</t>
  </si>
  <si>
    <t>Colonial Federal Savings Bank</t>
  </si>
  <si>
    <t>Mixed-Income, Family Housing (multi-bedroom), Department of Mental Health clients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</si>
  <si>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Enhanced accessibility (e.g. accessible units beyond those required, universal design features, visitability features, etc.)</t>
  </si>
  <si>
    <t>Preservation of Expiring Use</t>
  </si>
  <si>
    <t>NewVue Communities</t>
  </si>
  <si>
    <t>Multiple Properties_x000D_
Fitchburg, Leominster, Gardner, Athol, Clinton, MA 01420, 01453, 01440, 01331, 01510</t>
  </si>
  <si>
    <t>None of the above</t>
  </si>
  <si>
    <t>DHCD, City of Leominster, City of Fitchburg, Town of Athol, Town of Clinton, City of Gardner, Massachusetts Clean Energy Center</t>
  </si>
  <si>
    <t>LTA 2020</t>
  </si>
  <si>
    <t>Carter School</t>
  </si>
  <si>
    <t>261 West St_x000D_
Leominster, MA 01453</t>
  </si>
  <si>
    <t>Family Housing (multi-bedroom), Former Homeless, CBH</t>
  </si>
  <si>
    <t>DHCD, Neighborworks America, City of Leominster, CEDAC, TD Bank (Housing for Everyone), MHP, MHIC</t>
  </si>
  <si>
    <t>Organization Equity, CEDAC, Neighborworks America</t>
  </si>
  <si>
    <t>State HOME, Housing Stabilization Fund (HSF), Housing Innovations Fund (HIF), Affordable Housing Trust Fund, State Low Income Housing Tax Credits, Mass Rental Voucher Program (MRVP), Community Based Housing (CBH), State Historic Tax Credit, Other</t>
  </si>
  <si>
    <t>For tax purposes, building was placed in service by 12/31/19</t>
  </si>
  <si>
    <t>Federal Tax Credits (LIHTC), Federal Historic Tax Credits, Section 8, Other</t>
  </si>
  <si>
    <t>MHP, Neighborworks America, MHIC</t>
  </si>
  <si>
    <t>Local Inclusionary Zoning Funds</t>
  </si>
  <si>
    <t>Madison Park CDC</t>
  </si>
  <si>
    <t>Haynes House</t>
  </si>
  <si>
    <t>735 Shawmut Avenue_x000D_
Roxbury, MA 02119</t>
  </si>
  <si>
    <t>Mixed-Income, Family Housing (multi-bedroom), Medically complex</t>
  </si>
  <si>
    <t>State HOME, MassHousing (other than Trust or Workforce Housing), Mass Rental Voucher Program (MRVP), Capital Improvement Preservation Fund (CIPF)</t>
  </si>
  <si>
    <t>2451 Washington Street</t>
  </si>
  <si>
    <t>2451 Washington Street_x000D_
Roxbury, MA 02119</t>
  </si>
  <si>
    <t>Boston Private Bank and Trust</t>
  </si>
  <si>
    <t>Finch aka Concord Highlands</t>
  </si>
  <si>
    <t>671-675 Concord Ave_x000D_
Cambridge, MA 02138</t>
  </si>
  <si>
    <t>CNAHS</t>
  </si>
  <si>
    <t>Neighborworks America, Other</t>
  </si>
  <si>
    <t>City of Cambridge</t>
  </si>
  <si>
    <t>Housing Stabilization Fund (HSF), Affordable Housing Trust Fund, MassHousing (other than Trust or Workforce Housing), State Low Income Housing Tax Credits, MassHousing (Workforce Homeownership)</t>
  </si>
  <si>
    <t>MHIC, Other Private Sources</t>
  </si>
  <si>
    <t>TD Bank</t>
  </si>
  <si>
    <t>Waterfront Historic Area League (WHALE)</t>
  </si>
  <si>
    <t>Local or Regional CDBG, Community Preservation Act Funds</t>
  </si>
  <si>
    <t>Other Financial Institutions, Other Foundations</t>
  </si>
  <si>
    <t>Bristol County Savings Bank</t>
  </si>
  <si>
    <t>Way Finders, Inc.</t>
  </si>
  <si>
    <t>2 Hardy St</t>
  </si>
  <si>
    <t>2 Hardy St_x000D_
Beverly, MA 01915</t>
  </si>
  <si>
    <t>City of Beverly CPA, Beverly Crossing</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</si>
  <si>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Renewable energy (e.g. solar photovoltaics, solar thermal collectors for hot water, wind, bio-diesel, etc.)</t>
  </si>
  <si>
    <t>Haven Terrace</t>
  </si>
  <si>
    <t>10 Haven Terrace_x000D_
Goucester, MA 01930</t>
  </si>
  <si>
    <t>condominium rehabbed and sold affordably</t>
  </si>
  <si>
    <t>Metro West Collaborative Development</t>
  </si>
  <si>
    <t>236 Auburn St.</t>
  </si>
  <si>
    <t>236 Auburn St._x000D_
Newton, MA 02458</t>
  </si>
  <si>
    <t>Family Housing (multi-bedroom), Department of Developmental Services clients</t>
  </si>
  <si>
    <t>CAN-DO , Barry Price Center</t>
  </si>
  <si>
    <t>Renewable energy (e.g. solar photovoltaics, solar thermal collectors for hot water, wind, bio-diesel, etc.), Enhanced accessibility (e.g. accessible units beyond those required, universal design features, visitability features, etc.)</t>
  </si>
  <si>
    <t>Community Based Housing (CBH)</t>
  </si>
  <si>
    <t>The Village Bank</t>
  </si>
  <si>
    <t>Single Person Occupancy, Former Homeless, Department of Mental Health clients</t>
  </si>
  <si>
    <t>Somerville Community Corporation</t>
  </si>
  <si>
    <t>Housing Corporation of Arlington</t>
  </si>
  <si>
    <t>20 Westminster</t>
  </si>
  <si>
    <t>20 Westminster_x000D_
127 Lowell Street_x000D_
Arlington, MA 02474</t>
  </si>
  <si>
    <t>Housing Stabilization Fund (HSF), MassHousing (other than Trust or Workforce Housing), State Historic Tax Credit, Community Scale Housing Initiative (CSHI)</t>
  </si>
  <si>
    <t>Brookline bank, Leader bank</t>
  </si>
  <si>
    <t>South Boston NDC</t>
  </si>
  <si>
    <t>O'Connor Way Senior Housing</t>
  </si>
  <si>
    <t>5 Major Michael J. O' Connor Way_x000D_
South Boston, MA 02127</t>
  </si>
  <si>
    <t>Caritas Communities</t>
  </si>
  <si>
    <t>Organization Equity, Brownfields Funds</t>
  </si>
  <si>
    <t>Farnsworth, TD Bank</t>
  </si>
  <si>
    <t>148 Hawthorn Street</t>
  </si>
  <si>
    <t>148 Hawthorn Street_x000D_
New Bedford, MA 02748</t>
  </si>
  <si>
    <t>Atty General’s Abandoned Housing Initiative</t>
  </si>
  <si>
    <t>Veteran's Transition House</t>
  </si>
  <si>
    <t>1060 Pleasant Street_x000D_
New Bedford, MA 02748</t>
  </si>
  <si>
    <t>Veteran&amp;#039;s Transitional Housing</t>
  </si>
  <si>
    <t>Veterans Transition House non-profit</t>
  </si>
  <si>
    <t>Valley CDC</t>
  </si>
  <si>
    <t>Housing Innovations Fund (HIF), Affordable Housing Trust Fund, Mass Rental Voucher Program (MRVP), Facilities Consolidation Fund (FCF)</t>
  </si>
  <si>
    <t>Sergeant House</t>
  </si>
  <si>
    <t>82 Bridge Street_x000D_
Northampton, MA 01060</t>
  </si>
  <si>
    <t>MHIC</t>
  </si>
  <si>
    <t>100 Homes 2020</t>
  </si>
  <si>
    <t>337 Somerville Avenue_x000D_
Somerville, MA 02143</t>
  </si>
  <si>
    <t>Acquisition and some moderate rehabilitation</t>
  </si>
  <si>
    <t>Mixed-Income, Family Housing (multi-bedroom), Former Homeless, Artists, Department of Mental Health clients</t>
  </si>
  <si>
    <t>Winter Hill Bank &amp; East Boston Savings Bank</t>
  </si>
  <si>
    <t>Please describe.2</t>
  </si>
  <si>
    <t>Please describe.3</t>
  </si>
  <si>
    <t>Please describe.4</t>
  </si>
  <si>
    <t>Please describe.5</t>
  </si>
  <si>
    <t>Please describe.6</t>
  </si>
  <si>
    <t>TOTALS</t>
  </si>
  <si>
    <t>Construction Jobs (Estimated)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</si>
</sst>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
    <xf numFmtId="0" fontId="0" fillId="0" borderId="0" xfId="0"/>
    <xf numFmtId="0" fontId="0" fillId="0" borderId="0" xfId="0" applyAlignment="1">
      <alignment wrapText="1"/>
    </xf>
    <xf numFmtId="164" fontId="0" fillId="0" borderId="0" xfId="42" applyNumberFormat="1" applyFont="1"/>
    <xf numFmtId="165" fontId="0" fillId="0" borderId="0" xfId="43" applyNumberFormat="1" applyFont="1"/>
    <xf numFmtId="43" fontId="0" fillId="0" borderId="0" xfId="42" applyFont="1"/>
    <xf numFmtId="43" fontId="1" fillId="0" borderId="0" xfId="42"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font>
        <b val="0"/>
        <i val="0"/>
        <strike val="0"/>
        <condense val="0"/>
        <extend val="0"/>
        <outline val="0"/>
        <shadow val="0"/>
        <u val="none"/>
        <vertAlign val="baseline"/>
        <sz val="11"/>
        <color theme="1"/>
        <name val="Calibri"/>
        <family val="2"/>
        <scheme val="minor"/>
      </font>
      <numFmt numFmtId="164" formatCode="_(* #,##0_);_(* \(#,##0\);_(* &quot;-&quot;??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font>
        <b val="0"/>
        <i val="0"/>
        <strike val="0"/>
        <condense val="0"/>
        <extend val="0"/>
        <outline val="0"/>
        <shadow val="0"/>
        <u val="none"/>
        <vertAlign val="baseline"/>
        <sz val="11"/>
        <color theme="1"/>
        <name val="Calibri"/>
        <family val="2"/>
        <scheme val="minor"/>
      </font>
      <numFmt numFmtId="165" formatCode="_(&quot;$&quot;* #,##0_);_(&quot;$&quot;* \(#,##0\);_(&quot;$&quot;* &quot;-&quot;??_);_(@_)"/>
    </dxf>
    <dxf>
      <numFmt numFmtId="165" formatCode="_(&quot;$&quot;* #,##0_);_(&quot;$&quot;* \(#,##0\);_(&quot;$&quot;* &quot;-&quot;??_);_(@_)"/>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U25" totalsRowCount="1">
  <autoFilter ref="A1:AU24" xr:uid="{00000000-0009-0000-0100-000001000000}"/>
  <sortState xmlns:xlrd2="http://schemas.microsoft.com/office/spreadsheetml/2017/richdata2" ref="A2:AU24">
    <sortCondition ref="F2:F24"/>
  </sortState>
  <tableColumns count="47">
    <tableColumn id="4" xr3:uid="{00000000-0010-0000-0000-000004000000}" name="Member" totalsRowLabel="TOTALS"/>
    <tableColumn id="6" xr3:uid="{00000000-0010-0000-0000-000006000000}" name="Project Name"/>
    <tableColumn id="7" xr3:uid="{00000000-0010-0000-0000-000007000000}" name="What is the address of this project?" dataDxfId="13" totalsRowDxfId="12"/>
    <tableColumn id="8" xr3:uid="{00000000-0010-0000-0000-000008000000}" name="Which type of project are you reporting on?"/>
    <tableColumn id="9" xr3:uid="{00000000-0010-0000-0000-000009000000}" name="Is this project a scattered site?"/>
    <tableColumn id="10" xr3:uid="{00000000-0010-0000-0000-00000A000000}" name="What is the current development stage as of December 31st?"/>
    <tableColumn id="11" xr3:uid="{00000000-0010-0000-0000-00000B000000}" name="What is the actual or projected year of substantial completion?"/>
    <tableColumn id="12" xr3:uid="{00000000-0010-0000-0000-00000C000000}" name="What is the primary development strategy?"/>
    <tableColumn id="13" xr3:uid="{00000000-0010-0000-0000-00000D000000}" name="Please describe."/>
    <tableColumn id="14" xr3:uid="{00000000-0010-0000-0000-00000E000000}" name="What is the actual or projected total development cost for this project?" totalsRowFunction="custom" dataDxfId="11" totalsRowDxfId="10" dataCellStyle="Currency" totalsRowCellStyle="Currency">
      <totalsRowFormula>SUM(Table1[What is the actual or projected total development cost for this project?])</totalsRowFormula>
    </tableColumn>
    <tableColumn id="15" xr3:uid="{00000000-0010-0000-0000-00000F000000}" name="Do you track MBE hard cost contracting percentages?"/>
    <tableColumn id="16" xr3:uid="{00000000-0010-0000-0000-000010000000}" name="Do you track MBE soft cost contracting percentages?"/>
    <tableColumn id="17" xr3:uid="{00000000-0010-0000-0000-000011000000}" name="Do you track WBE hard cost contracting percentages?"/>
    <tableColumn id="18" xr3:uid="{00000000-0010-0000-0000-000012000000}" name="What was the WBE soft cost contracting percentages?"/>
    <tableColumn id="19" xr3:uid="{00000000-0010-0000-0000-000013000000}" name="Did you track the percentage of job hours that went to people of color?"/>
    <tableColumn id="20" xr3:uid="{00000000-0010-0000-0000-000014000000}" name="Did you track the percentage of job hours that went to women?"/>
    <tableColumn id="21" xr3:uid="{00000000-0010-0000-0000-000015000000}" name="Did you track the percentage of job hours that went to local residents?"/>
    <tableColumn id="22" xr3:uid="{00000000-0010-0000-0000-000016000000}" name="What is the total number of units for this project?" totalsRowFunction="custom" dataDxfId="9" totalsRowDxfId="8" dataCellStyle="Comma" totalsRowCellStyle="Comma">
      <totalsRowFormula>SUM(Table1[What is the total number of units for this project?])</totalsRowFormula>
    </tableColumn>
    <tableColumn id="1" xr3:uid="{55648054-899D-4F25-B17D-828F96E227EB}" name="Construction Jobs (Estimated)" totalsRowFunction="custom" dataDxfId="7" totalsRowDxfId="6" dataCellStyle="Comma">
      <calculatedColumnFormula>Table1[[#This Row],[What is the total number of units for this project?]]*1.61</calculatedColumnFormula>
      <totalsRowFormula>SUM(Table1[Construction Jobs (Estimated)])</totalsRowFormula>
    </tableColumn>
    <tableColumn id="23" xr3:uid="{00000000-0010-0000-0000-000017000000}" name="How many are rental?" totalsRowFunction="custom" dataDxfId="5" totalsRowDxfId="4" dataCellStyle="Comma" totalsRowCellStyle="Comma">
      <totalsRowFormula>SUM(Table1[How many are rental?])</totalsRowFormula>
    </tableColumn>
    <tableColumn id="24" xr3:uid="{00000000-0010-0000-0000-000018000000}" name="How many are homeownership units?" totalsRowFunction="custom" dataDxfId="3" totalsRowDxfId="2" dataCellStyle="Comma" totalsRowCellStyle="Comma">
      <totalsRowFormula>SUM(Table1[How many are homeownership units?])</totalsRowFormula>
    </tableColumn>
    <tableColumn id="25" xr3:uid="{00000000-0010-0000-0000-000019000000}" name="How many units of another ownership type are included in this project?" totalsRowFunction="custom" dataDxfId="1" totalsRowDxfId="0" dataCellStyle="Comma" totalsRowCellStyle="Comma">
      <totalsRowFormula>SUM(Table1[How many units of another ownership type are included in this project?])</totalsRowFormula>
    </tableColumn>
    <tableColumn id="26" xr3:uid="{00000000-0010-0000-0000-00001A000000}" name="Please describe.2"/>
    <tableColumn id="27" xr3:uid="{00000000-0010-0000-0000-00001B000000}" name="Enter number of units: Less than or equal to 30% Area Median Income" totalsRowFunction="custom">
      <totalsRowFormula>SUM(Table1[Enter number of units: Less than or equal to 30% Area Median Income])</totalsRowFormula>
    </tableColumn>
    <tableColumn id="28" xr3:uid="{00000000-0010-0000-0000-00001C000000}" name="Enter number of units: 31-60% Area Median Income" totalsRowFunction="custom">
      <totalsRowFormula>SUM(Table1[Enter number of units: 31-60% Area Median Income])</totalsRowFormula>
    </tableColumn>
    <tableColumn id="29" xr3:uid="{00000000-0010-0000-0000-00001D000000}" name="Enter number of units: 61-80% Area Median Income" totalsRowFunction="custom">
      <totalsRowFormula>SUM(Table1[Enter number of units: 61-80% Area Median Income])</totalsRowFormula>
    </tableColumn>
    <tableColumn id="30" xr3:uid="{00000000-0010-0000-0000-00001E000000}" name="Enter number of units: greater than or equal to 81% Area Median Income" totalsRowFunction="custom">
      <totalsRowFormula>SUM(Table1[Enter number of units: greater than or equal to 81% Area Median Income])</totalsRowFormula>
    </tableColumn>
    <tableColumn id="31" xr3:uid="{00000000-0010-0000-0000-00001F000000}" name="Indicate other household characteristics targeted by this project."/>
    <tableColumn id="32" xr3:uid="{00000000-0010-0000-0000-000020000000}" name="List any partners that collaborated on this project."/>
    <tableColumn id="33" xr3:uid="{00000000-0010-0000-0000-000021000000}" name="Is this project currently or in the process of becoming smoke-free?"/>
    <tableColumn id="34" xr3:uid="{00000000-0010-0000-0000-000022000000}" name="Is this project located within one half (1/2) mile of major public transit with nearby services?"/>
    <tableColumn id="35" xr3:uid="{00000000-0010-0000-0000-000023000000}" name="Does this project incorporate environmentally sustainable development or operating strategies?"/>
    <tableColumn id="36" xr3:uid="{00000000-0010-0000-0000-000024000000}" name="Please specify these environmental strategies."/>
    <tableColumn id="37" xr3:uid="{00000000-0010-0000-0000-000025000000}" name="Describe any other environmentally-sustainable development, integrated design, or operating strategies included in this project."/>
    <tableColumn id="38" xr3:uid="{00000000-0010-0000-0000-000026000000}" name="Indicate any PREDEVELOPMENT finance sources for this project."/>
    <tableColumn id="39" xr3:uid="{00000000-0010-0000-0000-000027000000}" name="Please describe.3"/>
    <tableColumn id="40" xr3:uid="{00000000-0010-0000-0000-000028000000}" name="Indicate any MUNICIPAL finance sources for this project."/>
    <tableColumn id="41" xr3:uid="{00000000-0010-0000-0000-000029000000}" name="Please describe.4"/>
    <tableColumn id="42" xr3:uid="{00000000-0010-0000-0000-00002A000000}" name="Indicate any STATE finance sources for this project."/>
    <tableColumn id="43" xr3:uid="{00000000-0010-0000-0000-00002B000000}" name="Please describe.5"/>
    <tableColumn id="44" xr3:uid="{00000000-0010-0000-0000-00002C000000}" name="Indicate any FEDERAL finance sources for this project."/>
    <tableColumn id="45" xr3:uid="{00000000-0010-0000-0000-00002D000000}" name="Please describe.6"/>
    <tableColumn id="46" xr3:uid="{00000000-0010-0000-0000-00002E000000}" name="Indicate any PRIVATE finance sources for this project."/>
    <tableColumn id="47" xr3:uid="{00000000-0010-0000-0000-00002F000000}" name="Please describe the other financial institution(s)."/>
    <tableColumn id="48" xr3:uid="{00000000-0010-0000-0000-000030000000}" name="Please describe the other foundation(s)."/>
    <tableColumn id="49" xr3:uid="{00000000-0010-0000-0000-000031000000}" name="Please describe the other private source(s)."/>
    <tableColumn id="50" xr3:uid="{00000000-0010-0000-0000-000032000000}" name="Please specif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5"/>
  <sheetViews>
    <sheetView tabSelected="1" topLeftCell="R1" workbookViewId="0">
      <selection activeCell="S12" sqref="S12"/>
    </sheetView>
  </sheetViews>
  <sheetFormatPr defaultRowHeight="14.25" x14ac:dyDescent="0.45"/>
  <cols>
    <col min="1" max="1" width="41.1328125" customWidth="1"/>
    <col min="2" max="2" width="15.1328125" customWidth="1"/>
    <col min="3" max="3" width="34.265625" customWidth="1"/>
    <col min="4" max="4" width="41.73046875" customWidth="1"/>
    <col min="5" max="5" width="29.86328125" customWidth="1"/>
    <col min="6" max="6" width="56.86328125" customWidth="1"/>
    <col min="7" max="7" width="58.59765625" customWidth="1"/>
    <col min="8" max="8" width="41.59765625" customWidth="1"/>
    <col min="9" max="9" width="17.59765625" customWidth="1"/>
    <col min="10" max="10" width="65.73046875" customWidth="1"/>
    <col min="11" max="11" width="49.3984375" customWidth="1"/>
    <col min="12" max="12" width="48.86328125" customWidth="1"/>
    <col min="13" max="13" width="49.59765625" customWidth="1"/>
    <col min="14" max="14" width="50.265625" customWidth="1"/>
    <col min="15" max="15" width="65.59765625" customWidth="1"/>
    <col min="16" max="16" width="58.86328125" customWidth="1"/>
    <col min="17" max="17" width="65" customWidth="1"/>
    <col min="18" max="18" width="46.86328125" customWidth="1"/>
    <col min="19" max="19" width="28.19921875" bestFit="1" customWidth="1"/>
    <col min="20" max="20" width="22.3984375" customWidth="1"/>
    <col min="21" max="21" width="36.59765625" customWidth="1"/>
    <col min="22" max="22" width="66.265625" customWidth="1"/>
    <col min="23" max="23" width="18.59765625" customWidth="1"/>
    <col min="24" max="24" width="64.3984375" customWidth="1"/>
    <col min="25" max="26" width="48.59765625" customWidth="1"/>
    <col min="27" max="27" width="67.1328125" customWidth="1"/>
    <col min="28" max="28" width="60" customWidth="1"/>
    <col min="29" max="29" width="46.86328125" customWidth="1"/>
    <col min="30" max="30" width="61.59765625" customWidth="1"/>
    <col min="31" max="32" width="73.3984375" customWidth="1"/>
    <col min="33" max="33" width="44.3984375" customWidth="1"/>
    <col min="34" max="34" width="73.3984375" customWidth="1"/>
    <col min="35" max="35" width="59" customWidth="1"/>
    <col min="36" max="36" width="18.59765625" customWidth="1"/>
    <col min="37" max="37" width="52.73046875" customWidth="1"/>
    <col min="38" max="38" width="18.59765625" customWidth="1"/>
    <col min="39" max="39" width="47.73046875" customWidth="1"/>
    <col min="40" max="40" width="18.59765625" customWidth="1"/>
    <col min="41" max="41" width="50" customWidth="1"/>
    <col min="42" max="42" width="18.59765625" customWidth="1"/>
    <col min="43" max="43" width="49.86328125" customWidth="1"/>
    <col min="44" max="44" width="46.265625" customWidth="1"/>
    <col min="45" max="45" width="38.86328125" customWidth="1"/>
    <col min="46" max="46" width="41.59765625" customWidth="1"/>
    <col min="47" max="47" width="16.265625" customWidth="1"/>
  </cols>
  <sheetData>
    <row r="1" spans="1:47" ht="36.75" customHeight="1"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241</v>
      </c>
      <c r="T1" t="s">
        <v>18</v>
      </c>
      <c r="U1" t="s">
        <v>19</v>
      </c>
      <c r="V1" t="s">
        <v>20</v>
      </c>
      <c r="W1" t="s">
        <v>235</v>
      </c>
      <c r="X1" t="s">
        <v>21</v>
      </c>
      <c r="Y1" t="s">
        <v>22</v>
      </c>
      <c r="Z1" t="s">
        <v>23</v>
      </c>
      <c r="AA1" t="s">
        <v>24</v>
      </c>
      <c r="AB1" t="s">
        <v>25</v>
      </c>
      <c r="AC1" t="s">
        <v>26</v>
      </c>
      <c r="AD1" t="s">
        <v>27</v>
      </c>
      <c r="AE1" t="s">
        <v>28</v>
      </c>
      <c r="AF1" t="s">
        <v>29</v>
      </c>
      <c r="AG1" t="s">
        <v>30</v>
      </c>
      <c r="AH1" t="s">
        <v>31</v>
      </c>
      <c r="AI1" t="s">
        <v>32</v>
      </c>
      <c r="AJ1" t="s">
        <v>236</v>
      </c>
      <c r="AK1" t="s">
        <v>33</v>
      </c>
      <c r="AL1" t="s">
        <v>237</v>
      </c>
      <c r="AM1" t="s">
        <v>34</v>
      </c>
      <c r="AN1" t="s">
        <v>238</v>
      </c>
      <c r="AO1" t="s">
        <v>35</v>
      </c>
      <c r="AP1" t="s">
        <v>239</v>
      </c>
      <c r="AQ1" t="s">
        <v>36</v>
      </c>
      <c r="AR1" t="s">
        <v>37</v>
      </c>
      <c r="AS1" t="s">
        <v>38</v>
      </c>
      <c r="AT1" t="s">
        <v>39</v>
      </c>
      <c r="AU1" t="s">
        <v>40</v>
      </c>
    </row>
    <row r="2" spans="1:47" ht="36.75" customHeight="1" x14ac:dyDescent="0.45">
      <c r="A2" t="s">
        <v>41</v>
      </c>
      <c r="B2" t="s">
        <v>42</v>
      </c>
      <c r="C2" s="1" t="s">
        <v>43</v>
      </c>
      <c r="D2" t="s">
        <v>44</v>
      </c>
      <c r="E2" t="s">
        <v>45</v>
      </c>
      <c r="F2" t="s">
        <v>46</v>
      </c>
      <c r="G2">
        <v>2020</v>
      </c>
      <c r="H2" t="s">
        <v>47</v>
      </c>
      <c r="J2" s="3">
        <v>3200000</v>
      </c>
      <c r="K2" t="s">
        <v>48</v>
      </c>
      <c r="L2" t="s">
        <v>48</v>
      </c>
      <c r="M2" t="s">
        <v>48</v>
      </c>
      <c r="N2" t="s">
        <v>48</v>
      </c>
      <c r="O2" t="s">
        <v>48</v>
      </c>
      <c r="P2" t="s">
        <v>48</v>
      </c>
      <c r="Q2" t="s">
        <v>48</v>
      </c>
      <c r="R2" s="2">
        <v>12</v>
      </c>
      <c r="S2" s="4">
        <f>Table1[[#This Row],[What is the total number of units for this project?]]*1.61</f>
        <v>19.32</v>
      </c>
      <c r="T2" s="2">
        <v>12</v>
      </c>
      <c r="U2" s="2">
        <v>0</v>
      </c>
      <c r="V2" s="2">
        <v>0</v>
      </c>
      <c r="X2">
        <v>0</v>
      </c>
      <c r="Y2">
        <v>12</v>
      </c>
      <c r="Z2">
        <v>0</v>
      </c>
      <c r="AA2">
        <v>0</v>
      </c>
      <c r="AB2" t="s">
        <v>49</v>
      </c>
      <c r="AD2" t="s">
        <v>50</v>
      </c>
      <c r="AE2" t="s">
        <v>50</v>
      </c>
      <c r="AF2" t="s">
        <v>50</v>
      </c>
      <c r="AG2" t="s">
        <v>51</v>
      </c>
      <c r="AI2" t="s">
        <v>52</v>
      </c>
      <c r="AK2" t="s">
        <v>53</v>
      </c>
      <c r="AM2" t="s">
        <v>54</v>
      </c>
      <c r="AO2" t="s">
        <v>55</v>
      </c>
      <c r="AQ2" t="s">
        <v>56</v>
      </c>
    </row>
    <row r="3" spans="1:47" ht="36.75" customHeight="1" x14ac:dyDescent="0.45">
      <c r="A3" t="s">
        <v>79</v>
      </c>
      <c r="B3" t="s">
        <v>82</v>
      </c>
      <c r="C3" s="1" t="s">
        <v>83</v>
      </c>
      <c r="D3" t="s">
        <v>44</v>
      </c>
      <c r="E3" t="s">
        <v>45</v>
      </c>
      <c r="F3" t="s">
        <v>46</v>
      </c>
      <c r="G3">
        <v>2020</v>
      </c>
      <c r="H3" t="s">
        <v>47</v>
      </c>
      <c r="J3" s="3">
        <v>800000</v>
      </c>
      <c r="K3" t="s">
        <v>48</v>
      </c>
      <c r="L3" t="s">
        <v>48</v>
      </c>
      <c r="M3" t="s">
        <v>48</v>
      </c>
      <c r="N3" t="s">
        <v>48</v>
      </c>
      <c r="O3" t="s">
        <v>48</v>
      </c>
      <c r="P3" t="s">
        <v>48</v>
      </c>
      <c r="Q3" t="s">
        <v>48</v>
      </c>
      <c r="R3" s="2">
        <v>6</v>
      </c>
      <c r="S3" s="4">
        <f>Table1[[#This Row],[What is the total number of units for this project?]]*1.61</f>
        <v>9.66</v>
      </c>
      <c r="T3" s="2">
        <v>6</v>
      </c>
      <c r="U3" s="2">
        <v>0</v>
      </c>
      <c r="V3" s="2">
        <v>0</v>
      </c>
      <c r="X3">
        <v>6</v>
      </c>
      <c r="Y3">
        <v>0</v>
      </c>
      <c r="Z3">
        <v>0</v>
      </c>
      <c r="AA3">
        <v>0</v>
      </c>
      <c r="AB3" t="s">
        <v>84</v>
      </c>
      <c r="AC3" t="s">
        <v>85</v>
      </c>
      <c r="AD3" t="s">
        <v>50</v>
      </c>
      <c r="AE3" t="s">
        <v>45</v>
      </c>
      <c r="AF3" t="s">
        <v>45</v>
      </c>
      <c r="AI3" t="s">
        <v>78</v>
      </c>
      <c r="AK3" t="s">
        <v>81</v>
      </c>
      <c r="AM3" t="s">
        <v>55</v>
      </c>
      <c r="AO3" t="s">
        <v>55</v>
      </c>
      <c r="AQ3" t="s">
        <v>71</v>
      </c>
      <c r="AT3" t="s">
        <v>86</v>
      </c>
    </row>
    <row r="4" spans="1:47" ht="36.75" customHeight="1" x14ac:dyDescent="0.45">
      <c r="A4" t="s">
        <v>79</v>
      </c>
      <c r="B4" t="s">
        <v>87</v>
      </c>
      <c r="C4" s="1" t="s">
        <v>88</v>
      </c>
      <c r="D4" t="s">
        <v>44</v>
      </c>
      <c r="E4" t="s">
        <v>50</v>
      </c>
      <c r="F4" t="s">
        <v>46</v>
      </c>
      <c r="G4">
        <v>2020</v>
      </c>
      <c r="H4" t="s">
        <v>47</v>
      </c>
      <c r="J4" s="3">
        <v>1187500</v>
      </c>
      <c r="K4" t="s">
        <v>48</v>
      </c>
      <c r="L4" t="s">
        <v>48</v>
      </c>
      <c r="M4" t="s">
        <v>48</v>
      </c>
      <c r="N4" t="s">
        <v>48</v>
      </c>
      <c r="O4" t="s">
        <v>48</v>
      </c>
      <c r="P4" t="s">
        <v>48</v>
      </c>
      <c r="Q4" t="s">
        <v>48</v>
      </c>
      <c r="R4" s="2">
        <v>3</v>
      </c>
      <c r="S4" s="4">
        <f>Table1[[#This Row],[What is the total number of units for this project?]]*1.61</f>
        <v>4.83</v>
      </c>
      <c r="T4" s="2">
        <v>3</v>
      </c>
      <c r="U4" s="2">
        <v>0</v>
      </c>
      <c r="V4" s="2">
        <v>0</v>
      </c>
      <c r="X4">
        <v>0</v>
      </c>
      <c r="Y4">
        <v>0</v>
      </c>
      <c r="Z4">
        <v>1</v>
      </c>
      <c r="AA4">
        <v>2</v>
      </c>
      <c r="AB4" t="s">
        <v>89</v>
      </c>
      <c r="AD4" t="s">
        <v>50</v>
      </c>
      <c r="AE4" t="s">
        <v>50</v>
      </c>
      <c r="AF4" t="s">
        <v>45</v>
      </c>
      <c r="AI4" t="s">
        <v>80</v>
      </c>
      <c r="AK4" t="s">
        <v>81</v>
      </c>
      <c r="AM4" t="s">
        <v>55</v>
      </c>
      <c r="AO4" t="s">
        <v>55</v>
      </c>
      <c r="AQ4" t="s">
        <v>71</v>
      </c>
      <c r="AT4" t="s">
        <v>90</v>
      </c>
    </row>
    <row r="5" spans="1:47" ht="36.75" customHeight="1" x14ac:dyDescent="0.45">
      <c r="A5" t="s">
        <v>79</v>
      </c>
      <c r="B5" t="s">
        <v>92</v>
      </c>
      <c r="C5" s="1" t="s">
        <v>93</v>
      </c>
      <c r="D5" t="s">
        <v>44</v>
      </c>
      <c r="E5" t="s">
        <v>45</v>
      </c>
      <c r="F5" t="s">
        <v>46</v>
      </c>
      <c r="G5">
        <v>2020</v>
      </c>
      <c r="H5" t="s">
        <v>67</v>
      </c>
      <c r="J5" s="3">
        <v>1934377</v>
      </c>
      <c r="K5" t="s">
        <v>48</v>
      </c>
      <c r="L5" t="s">
        <v>48</v>
      </c>
      <c r="M5" t="s">
        <v>48</v>
      </c>
      <c r="N5" t="s">
        <v>48</v>
      </c>
      <c r="O5" t="s">
        <v>48</v>
      </c>
      <c r="P5" t="s">
        <v>48</v>
      </c>
      <c r="Q5" t="s">
        <v>48</v>
      </c>
      <c r="R5" s="2">
        <v>7</v>
      </c>
      <c r="S5" s="4">
        <f>Table1[[#This Row],[What is the total number of units for this project?]]*1.61</f>
        <v>11.270000000000001</v>
      </c>
      <c r="T5" s="2">
        <v>7</v>
      </c>
      <c r="U5" s="2">
        <v>0</v>
      </c>
      <c r="V5" s="2">
        <v>0</v>
      </c>
      <c r="X5">
        <v>0</v>
      </c>
      <c r="Y5">
        <v>0</v>
      </c>
      <c r="Z5">
        <v>7</v>
      </c>
      <c r="AA5">
        <v>0</v>
      </c>
      <c r="AB5" t="s">
        <v>89</v>
      </c>
      <c r="AC5" t="s">
        <v>94</v>
      </c>
      <c r="AD5" t="s">
        <v>50</v>
      </c>
      <c r="AE5" t="s">
        <v>50</v>
      </c>
      <c r="AF5" t="s">
        <v>50</v>
      </c>
      <c r="AG5" t="s">
        <v>77</v>
      </c>
      <c r="AI5" t="s">
        <v>80</v>
      </c>
      <c r="AK5" t="s">
        <v>81</v>
      </c>
      <c r="AM5" t="s">
        <v>66</v>
      </c>
      <c r="AO5" t="s">
        <v>55</v>
      </c>
      <c r="AQ5" t="s">
        <v>71</v>
      </c>
      <c r="AT5" t="s">
        <v>95</v>
      </c>
    </row>
    <row r="6" spans="1:47" ht="36.75" customHeight="1" x14ac:dyDescent="0.45">
      <c r="A6" t="s">
        <v>79</v>
      </c>
      <c r="B6" t="s">
        <v>96</v>
      </c>
      <c r="C6" s="1" t="s">
        <v>97</v>
      </c>
      <c r="D6" t="s">
        <v>44</v>
      </c>
      <c r="E6" t="s">
        <v>50</v>
      </c>
      <c r="F6" t="s">
        <v>46</v>
      </c>
      <c r="G6">
        <v>2020</v>
      </c>
      <c r="H6" t="s">
        <v>57</v>
      </c>
      <c r="J6" s="3">
        <v>2619000</v>
      </c>
      <c r="K6" t="s">
        <v>48</v>
      </c>
      <c r="L6" t="s">
        <v>48</v>
      </c>
      <c r="M6" t="s">
        <v>48</v>
      </c>
      <c r="N6" t="s">
        <v>48</v>
      </c>
      <c r="O6" t="s">
        <v>48</v>
      </c>
      <c r="P6" t="s">
        <v>48</v>
      </c>
      <c r="Q6" t="s">
        <v>48</v>
      </c>
      <c r="R6" s="2">
        <v>6</v>
      </c>
      <c r="S6" s="4">
        <f>Table1[[#This Row],[What is the total number of units for this project?]]*1.61</f>
        <v>9.66</v>
      </c>
      <c r="T6" s="2">
        <v>0</v>
      </c>
      <c r="U6" s="2">
        <v>6</v>
      </c>
      <c r="V6" s="2">
        <v>0</v>
      </c>
      <c r="X6">
        <v>0</v>
      </c>
      <c r="Y6">
        <v>0</v>
      </c>
      <c r="Z6">
        <v>3</v>
      </c>
      <c r="AA6">
        <v>3</v>
      </c>
      <c r="AB6" t="s">
        <v>49</v>
      </c>
      <c r="AC6" t="s">
        <v>98</v>
      </c>
      <c r="AD6" t="s">
        <v>50</v>
      </c>
      <c r="AE6" t="s">
        <v>50</v>
      </c>
      <c r="AF6" t="s">
        <v>50</v>
      </c>
      <c r="AG6" t="s">
        <v>58</v>
      </c>
      <c r="AI6" t="s">
        <v>80</v>
      </c>
      <c r="AK6" t="s">
        <v>81</v>
      </c>
      <c r="AM6" t="s">
        <v>55</v>
      </c>
      <c r="AO6" t="s">
        <v>55</v>
      </c>
      <c r="AQ6" t="s">
        <v>71</v>
      </c>
      <c r="AT6" t="s">
        <v>91</v>
      </c>
    </row>
    <row r="7" spans="1:47" ht="36.75" customHeight="1" x14ac:dyDescent="0.45">
      <c r="A7" t="s">
        <v>104</v>
      </c>
      <c r="B7" t="s">
        <v>105</v>
      </c>
      <c r="C7" s="1" t="s">
        <v>106</v>
      </c>
      <c r="D7" t="s">
        <v>44</v>
      </c>
      <c r="E7" t="s">
        <v>45</v>
      </c>
      <c r="F7" t="s">
        <v>46</v>
      </c>
      <c r="G7">
        <v>2020</v>
      </c>
      <c r="H7" t="s">
        <v>57</v>
      </c>
      <c r="J7" s="3">
        <v>2241361</v>
      </c>
      <c r="K7" t="s">
        <v>48</v>
      </c>
      <c r="L7" t="s">
        <v>48</v>
      </c>
      <c r="M7" t="s">
        <v>48</v>
      </c>
      <c r="N7" t="s">
        <v>48</v>
      </c>
      <c r="O7" t="s">
        <v>48</v>
      </c>
      <c r="P7" t="s">
        <v>48</v>
      </c>
      <c r="Q7" t="s">
        <v>48</v>
      </c>
      <c r="R7" s="2">
        <v>8</v>
      </c>
      <c r="S7" s="4">
        <f>Table1[[#This Row],[What is the total number of units for this project?]]*1.61</f>
        <v>12.88</v>
      </c>
      <c r="T7" s="2">
        <v>8</v>
      </c>
      <c r="U7" s="2">
        <v>0</v>
      </c>
      <c r="V7" s="2">
        <v>0</v>
      </c>
      <c r="X7">
        <v>0</v>
      </c>
      <c r="Y7">
        <v>0</v>
      </c>
      <c r="Z7">
        <v>2</v>
      </c>
      <c r="AA7">
        <v>6</v>
      </c>
      <c r="AB7" t="s">
        <v>107</v>
      </c>
      <c r="AC7" t="s">
        <v>108</v>
      </c>
      <c r="AD7" t="s">
        <v>50</v>
      </c>
      <c r="AE7" t="s">
        <v>50</v>
      </c>
      <c r="AF7" t="s">
        <v>50</v>
      </c>
      <c r="AG7" t="s">
        <v>109</v>
      </c>
      <c r="AI7" t="s">
        <v>72</v>
      </c>
      <c r="AJ7" t="s">
        <v>110</v>
      </c>
      <c r="AK7" t="s">
        <v>111</v>
      </c>
      <c r="AL7" t="s">
        <v>112</v>
      </c>
      <c r="AM7" t="s">
        <v>113</v>
      </c>
      <c r="AO7" t="s">
        <v>55</v>
      </c>
      <c r="AQ7" t="s">
        <v>114</v>
      </c>
      <c r="AS7" t="s">
        <v>115</v>
      </c>
    </row>
    <row r="8" spans="1:47" ht="36.75" customHeight="1" x14ac:dyDescent="0.45">
      <c r="A8" t="s">
        <v>104</v>
      </c>
      <c r="B8" t="s">
        <v>116</v>
      </c>
      <c r="C8" s="1" t="s">
        <v>117</v>
      </c>
      <c r="D8" t="s">
        <v>44</v>
      </c>
      <c r="E8" t="s">
        <v>45</v>
      </c>
      <c r="F8" t="s">
        <v>46</v>
      </c>
      <c r="G8">
        <v>2020</v>
      </c>
      <c r="H8" t="s">
        <v>57</v>
      </c>
      <c r="J8" s="3">
        <v>2612260</v>
      </c>
      <c r="K8">
        <v>31</v>
      </c>
      <c r="L8" t="s">
        <v>48</v>
      </c>
      <c r="M8">
        <v>31</v>
      </c>
      <c r="N8" t="s">
        <v>48</v>
      </c>
      <c r="O8" t="s">
        <v>48</v>
      </c>
      <c r="P8" t="s">
        <v>48</v>
      </c>
      <c r="Q8" t="s">
        <v>48</v>
      </c>
      <c r="R8" s="2">
        <v>8</v>
      </c>
      <c r="S8" s="4">
        <f>Table1[[#This Row],[What is the total number of units for this project?]]*1.61</f>
        <v>12.88</v>
      </c>
      <c r="T8" s="2">
        <v>8</v>
      </c>
      <c r="U8" s="2">
        <v>0</v>
      </c>
      <c r="V8" s="2">
        <v>0</v>
      </c>
      <c r="W8" t="s">
        <v>118</v>
      </c>
      <c r="X8">
        <v>8</v>
      </c>
      <c r="Y8">
        <v>0</v>
      </c>
      <c r="Z8">
        <v>0</v>
      </c>
      <c r="AA8">
        <v>0</v>
      </c>
      <c r="AB8" t="s">
        <v>119</v>
      </c>
      <c r="AC8" t="s">
        <v>120</v>
      </c>
      <c r="AD8" t="s">
        <v>50</v>
      </c>
      <c r="AE8" t="s">
        <v>45</v>
      </c>
      <c r="AF8" t="s">
        <v>50</v>
      </c>
      <c r="AG8" t="s">
        <v>121</v>
      </c>
      <c r="AI8" t="s">
        <v>72</v>
      </c>
      <c r="AJ8" t="s">
        <v>122</v>
      </c>
      <c r="AK8" t="s">
        <v>81</v>
      </c>
      <c r="AM8" t="s">
        <v>123</v>
      </c>
      <c r="AO8" t="s">
        <v>55</v>
      </c>
      <c r="AQ8" t="s">
        <v>124</v>
      </c>
    </row>
    <row r="9" spans="1:47" ht="36.75" customHeight="1" x14ac:dyDescent="0.45">
      <c r="A9" t="s">
        <v>130</v>
      </c>
      <c r="B9" t="s">
        <v>131</v>
      </c>
      <c r="C9" s="1" t="s">
        <v>132</v>
      </c>
      <c r="D9" t="s">
        <v>44</v>
      </c>
      <c r="E9" t="s">
        <v>50</v>
      </c>
      <c r="F9" t="s">
        <v>46</v>
      </c>
      <c r="G9">
        <v>2020</v>
      </c>
      <c r="H9" t="s">
        <v>72</v>
      </c>
      <c r="I9" t="s">
        <v>133</v>
      </c>
      <c r="J9" s="3">
        <v>10500000</v>
      </c>
      <c r="K9" t="s">
        <v>48</v>
      </c>
      <c r="L9" t="s">
        <v>48</v>
      </c>
      <c r="M9" t="s">
        <v>48</v>
      </c>
      <c r="N9" t="s">
        <v>48</v>
      </c>
      <c r="O9" t="s">
        <v>48</v>
      </c>
      <c r="P9" t="s">
        <v>48</v>
      </c>
      <c r="Q9" t="s">
        <v>48</v>
      </c>
      <c r="R9" s="2">
        <v>32</v>
      </c>
      <c r="S9" s="4">
        <f>Table1[[#This Row],[What is the total number of units for this project?]]*1.61</f>
        <v>51.52</v>
      </c>
      <c r="T9" s="2">
        <v>32</v>
      </c>
      <c r="U9" s="2">
        <v>0</v>
      </c>
      <c r="V9" s="2">
        <v>0</v>
      </c>
      <c r="X9">
        <v>0</v>
      </c>
      <c r="Y9">
        <v>13</v>
      </c>
      <c r="Z9">
        <v>13</v>
      </c>
      <c r="AA9">
        <v>6</v>
      </c>
      <c r="AB9" t="s">
        <v>134</v>
      </c>
      <c r="AC9" t="s">
        <v>135</v>
      </c>
      <c r="AD9" t="s">
        <v>50</v>
      </c>
      <c r="AE9" t="s">
        <v>50</v>
      </c>
      <c r="AF9" t="s">
        <v>50</v>
      </c>
      <c r="AG9" t="s">
        <v>103</v>
      </c>
      <c r="AK9" t="s">
        <v>72</v>
      </c>
      <c r="AL9" t="s">
        <v>136</v>
      </c>
      <c r="AQ9" t="s">
        <v>137</v>
      </c>
      <c r="AT9" t="s">
        <v>138</v>
      </c>
    </row>
    <row r="10" spans="1:47" ht="36.75" customHeight="1" x14ac:dyDescent="0.45">
      <c r="A10" t="s">
        <v>139</v>
      </c>
      <c r="B10" t="s">
        <v>143</v>
      </c>
      <c r="C10" s="1" t="s">
        <v>144</v>
      </c>
      <c r="D10" t="s">
        <v>44</v>
      </c>
      <c r="E10" t="s">
        <v>45</v>
      </c>
      <c r="F10" t="s">
        <v>46</v>
      </c>
      <c r="G10">
        <v>2020</v>
      </c>
      <c r="H10" t="s">
        <v>57</v>
      </c>
      <c r="J10" s="3">
        <v>2000000</v>
      </c>
      <c r="K10">
        <v>10</v>
      </c>
      <c r="L10" t="s">
        <v>48</v>
      </c>
      <c r="M10" t="s">
        <v>145</v>
      </c>
      <c r="N10" t="s">
        <v>48</v>
      </c>
      <c r="O10">
        <v>15</v>
      </c>
      <c r="P10" t="s">
        <v>145</v>
      </c>
      <c r="Q10">
        <v>20</v>
      </c>
      <c r="R10" s="2">
        <v>6</v>
      </c>
      <c r="S10" s="4">
        <f>Table1[[#This Row],[What is the total number of units for this project?]]*1.61</f>
        <v>9.66</v>
      </c>
      <c r="T10" s="2">
        <v>6</v>
      </c>
      <c r="U10" s="2">
        <v>0</v>
      </c>
      <c r="V10" s="2">
        <v>0</v>
      </c>
      <c r="X10">
        <v>6</v>
      </c>
      <c r="Y10">
        <v>0</v>
      </c>
      <c r="Z10">
        <v>0</v>
      </c>
      <c r="AA10">
        <v>0</v>
      </c>
      <c r="AB10" t="s">
        <v>146</v>
      </c>
      <c r="AC10" t="s">
        <v>147</v>
      </c>
      <c r="AD10" t="s">
        <v>50</v>
      </c>
      <c r="AE10" t="s">
        <v>50</v>
      </c>
      <c r="AF10" t="s">
        <v>50</v>
      </c>
      <c r="AG10" t="s">
        <v>69</v>
      </c>
      <c r="AI10" t="s">
        <v>80</v>
      </c>
      <c r="AK10" t="s">
        <v>148</v>
      </c>
      <c r="AL10" t="s">
        <v>141</v>
      </c>
      <c r="AM10" t="s">
        <v>149</v>
      </c>
      <c r="AO10" t="s">
        <v>142</v>
      </c>
      <c r="AQ10" t="s">
        <v>101</v>
      </c>
      <c r="AR10" t="s">
        <v>150</v>
      </c>
    </row>
    <row r="11" spans="1:47" ht="36.75" customHeight="1" x14ac:dyDescent="0.45">
      <c r="A11" t="s">
        <v>154</v>
      </c>
      <c r="B11" t="s">
        <v>158</v>
      </c>
      <c r="C11" s="1" t="s">
        <v>155</v>
      </c>
      <c r="D11" t="s">
        <v>44</v>
      </c>
      <c r="E11" t="s">
        <v>50</v>
      </c>
      <c r="F11" t="s">
        <v>46</v>
      </c>
      <c r="G11">
        <v>2020</v>
      </c>
      <c r="H11" t="s">
        <v>60</v>
      </c>
      <c r="J11" s="3">
        <v>844964</v>
      </c>
      <c r="K11" t="s">
        <v>48</v>
      </c>
      <c r="L11" t="s">
        <v>48</v>
      </c>
      <c r="M11" t="s">
        <v>48</v>
      </c>
      <c r="N11" t="s">
        <v>48</v>
      </c>
      <c r="O11" t="s">
        <v>48</v>
      </c>
      <c r="P11" t="s">
        <v>48</v>
      </c>
      <c r="Q11" t="s">
        <v>48</v>
      </c>
      <c r="R11" s="2">
        <v>2</v>
      </c>
      <c r="S11" s="4">
        <f>Table1[[#This Row],[What is the total number of units for this project?]]*1.61</f>
        <v>3.22</v>
      </c>
      <c r="T11" s="2">
        <v>0</v>
      </c>
      <c r="U11" s="2">
        <v>2</v>
      </c>
      <c r="V11" s="2">
        <v>0</v>
      </c>
      <c r="X11">
        <v>0</v>
      </c>
      <c r="Y11">
        <v>0</v>
      </c>
      <c r="Z11">
        <v>1</v>
      </c>
      <c r="AA11">
        <v>1</v>
      </c>
      <c r="AB11" t="s">
        <v>156</v>
      </c>
      <c r="AC11" t="s">
        <v>157</v>
      </c>
      <c r="AD11" t="s">
        <v>45</v>
      </c>
      <c r="AE11" t="s">
        <v>45</v>
      </c>
      <c r="AF11" t="s">
        <v>50</v>
      </c>
      <c r="AG11" t="s">
        <v>69</v>
      </c>
      <c r="AI11" t="s">
        <v>62</v>
      </c>
      <c r="AK11" t="s">
        <v>53</v>
      </c>
      <c r="AM11" t="s">
        <v>75</v>
      </c>
      <c r="AO11" t="s">
        <v>55</v>
      </c>
      <c r="AQ11" t="s">
        <v>55</v>
      </c>
    </row>
    <row r="12" spans="1:47" ht="36.75" customHeight="1" x14ac:dyDescent="0.45">
      <c r="A12" t="s">
        <v>154</v>
      </c>
      <c r="B12" t="s">
        <v>159</v>
      </c>
      <c r="C12" s="1" t="s">
        <v>160</v>
      </c>
      <c r="D12" t="s">
        <v>44</v>
      </c>
      <c r="E12" t="s">
        <v>45</v>
      </c>
      <c r="F12" t="s">
        <v>46</v>
      </c>
      <c r="G12">
        <v>2020</v>
      </c>
      <c r="H12" t="s">
        <v>60</v>
      </c>
      <c r="J12" s="3">
        <v>17807810</v>
      </c>
      <c r="K12">
        <v>5</v>
      </c>
      <c r="L12">
        <v>1</v>
      </c>
      <c r="M12" t="s">
        <v>48</v>
      </c>
      <c r="N12" t="s">
        <v>48</v>
      </c>
      <c r="O12">
        <v>32</v>
      </c>
      <c r="P12" t="s">
        <v>48</v>
      </c>
      <c r="Q12" t="s">
        <v>48</v>
      </c>
      <c r="R12" s="2">
        <v>39</v>
      </c>
      <c r="S12" s="4">
        <f>Table1[[#This Row],[What is the total number of units for this project?]]*1.61</f>
        <v>62.790000000000006</v>
      </c>
      <c r="T12" s="2">
        <v>39</v>
      </c>
      <c r="U12" s="2">
        <v>0</v>
      </c>
      <c r="V12" s="2">
        <v>0</v>
      </c>
      <c r="X12">
        <v>16</v>
      </c>
      <c r="Y12">
        <v>23</v>
      </c>
      <c r="Z12">
        <v>0</v>
      </c>
      <c r="AA12">
        <v>0</v>
      </c>
      <c r="AB12" t="s">
        <v>161</v>
      </c>
      <c r="AC12" t="s">
        <v>162</v>
      </c>
      <c r="AD12" t="s">
        <v>50</v>
      </c>
      <c r="AE12" t="s">
        <v>45</v>
      </c>
      <c r="AF12" t="s">
        <v>50</v>
      </c>
      <c r="AG12" t="s">
        <v>76</v>
      </c>
      <c r="AI12" t="s">
        <v>163</v>
      </c>
      <c r="AK12" t="s">
        <v>53</v>
      </c>
      <c r="AM12" t="s">
        <v>164</v>
      </c>
      <c r="AN12" t="s">
        <v>165</v>
      </c>
      <c r="AO12" t="s">
        <v>166</v>
      </c>
      <c r="AP12" t="s">
        <v>165</v>
      </c>
      <c r="AQ12" t="s">
        <v>167</v>
      </c>
    </row>
    <row r="13" spans="1:47" ht="36.75" customHeight="1" x14ac:dyDescent="0.45">
      <c r="A13" t="s">
        <v>169</v>
      </c>
      <c r="B13" t="s">
        <v>170</v>
      </c>
      <c r="C13" s="1" t="s">
        <v>171</v>
      </c>
      <c r="D13" t="s">
        <v>44</v>
      </c>
      <c r="E13" t="s">
        <v>45</v>
      </c>
      <c r="F13" t="s">
        <v>46</v>
      </c>
      <c r="G13">
        <v>2020</v>
      </c>
      <c r="H13" t="s">
        <v>60</v>
      </c>
      <c r="J13" s="3">
        <v>54741000</v>
      </c>
      <c r="K13">
        <v>39</v>
      </c>
      <c r="L13" t="s">
        <v>48</v>
      </c>
      <c r="M13">
        <v>3</v>
      </c>
      <c r="N13" t="s">
        <v>48</v>
      </c>
      <c r="O13">
        <v>73</v>
      </c>
      <c r="P13">
        <v>8</v>
      </c>
      <c r="Q13">
        <v>42</v>
      </c>
      <c r="R13" s="2">
        <v>131</v>
      </c>
      <c r="S13" s="4">
        <f>Table1[[#This Row],[What is the total number of units for this project?]]*1.61</f>
        <v>210.91000000000003</v>
      </c>
      <c r="T13" s="2">
        <v>131</v>
      </c>
      <c r="U13" s="2">
        <v>0</v>
      </c>
      <c r="V13" s="2">
        <v>0</v>
      </c>
      <c r="X13">
        <v>12</v>
      </c>
      <c r="Y13">
        <v>80</v>
      </c>
      <c r="Z13">
        <v>32</v>
      </c>
      <c r="AA13">
        <v>7</v>
      </c>
      <c r="AB13" t="s">
        <v>172</v>
      </c>
      <c r="AD13" t="s">
        <v>50</v>
      </c>
      <c r="AE13" t="s">
        <v>50</v>
      </c>
      <c r="AF13" t="s">
        <v>50</v>
      </c>
      <c r="AG13" t="s">
        <v>64</v>
      </c>
      <c r="AI13" t="s">
        <v>55</v>
      </c>
      <c r="AK13" t="s">
        <v>53</v>
      </c>
      <c r="AM13" t="s">
        <v>173</v>
      </c>
      <c r="AO13" t="s">
        <v>70</v>
      </c>
      <c r="AQ13" t="s">
        <v>55</v>
      </c>
    </row>
    <row r="14" spans="1:47" ht="36.75" customHeight="1" x14ac:dyDescent="0.45">
      <c r="A14" t="s">
        <v>169</v>
      </c>
      <c r="B14" t="s">
        <v>174</v>
      </c>
      <c r="C14" s="1" t="s">
        <v>175</v>
      </c>
      <c r="D14" t="s">
        <v>44</v>
      </c>
      <c r="E14" t="s">
        <v>45</v>
      </c>
      <c r="F14" t="s">
        <v>46</v>
      </c>
      <c r="G14">
        <v>2020</v>
      </c>
      <c r="H14" t="s">
        <v>57</v>
      </c>
      <c r="J14" s="3">
        <v>11178200</v>
      </c>
      <c r="K14" t="s">
        <v>48</v>
      </c>
      <c r="L14" t="s">
        <v>48</v>
      </c>
      <c r="M14" t="s">
        <v>48</v>
      </c>
      <c r="N14" t="s">
        <v>48</v>
      </c>
      <c r="O14" t="s">
        <v>48</v>
      </c>
      <c r="P14" t="s">
        <v>48</v>
      </c>
      <c r="Q14" t="s">
        <v>48</v>
      </c>
      <c r="R14" s="2">
        <v>16</v>
      </c>
      <c r="S14" s="4">
        <f>Table1[[#This Row],[What is the total number of units for this project?]]*1.61</f>
        <v>25.76</v>
      </c>
      <c r="T14" s="2">
        <v>0</v>
      </c>
      <c r="U14" s="2">
        <v>16</v>
      </c>
      <c r="V14" s="2">
        <v>0</v>
      </c>
      <c r="X14">
        <v>0</v>
      </c>
      <c r="Y14">
        <v>0</v>
      </c>
      <c r="Z14">
        <v>0</v>
      </c>
      <c r="AA14">
        <v>16</v>
      </c>
      <c r="AB14" t="s">
        <v>73</v>
      </c>
      <c r="AD14" t="s">
        <v>50</v>
      </c>
      <c r="AE14" t="s">
        <v>50</v>
      </c>
      <c r="AF14" t="s">
        <v>50</v>
      </c>
      <c r="AG14" t="s">
        <v>152</v>
      </c>
      <c r="AI14" t="s">
        <v>65</v>
      </c>
      <c r="AK14" t="s">
        <v>168</v>
      </c>
      <c r="AM14" t="s">
        <v>55</v>
      </c>
      <c r="AO14" t="s">
        <v>55</v>
      </c>
      <c r="AQ14" t="s">
        <v>101</v>
      </c>
      <c r="AR14" t="s">
        <v>176</v>
      </c>
    </row>
    <row r="15" spans="1:47" ht="36.75" customHeight="1" x14ac:dyDescent="0.45">
      <c r="A15" t="s">
        <v>63</v>
      </c>
      <c r="B15" t="s">
        <v>177</v>
      </c>
      <c r="C15" s="1" t="s">
        <v>178</v>
      </c>
      <c r="D15" t="s">
        <v>44</v>
      </c>
      <c r="E15" t="s">
        <v>45</v>
      </c>
      <c r="F15" t="s">
        <v>46</v>
      </c>
      <c r="G15">
        <v>2020</v>
      </c>
      <c r="H15" t="s">
        <v>57</v>
      </c>
      <c r="J15" s="3">
        <v>42000000</v>
      </c>
      <c r="K15">
        <v>19</v>
      </c>
      <c r="L15" t="s">
        <v>48</v>
      </c>
      <c r="M15">
        <v>17</v>
      </c>
      <c r="N15" t="s">
        <v>48</v>
      </c>
      <c r="O15">
        <v>60</v>
      </c>
      <c r="P15" t="s">
        <v>48</v>
      </c>
      <c r="Q15" t="s">
        <v>48</v>
      </c>
      <c r="R15" s="2">
        <v>98</v>
      </c>
      <c r="S15" s="4">
        <f>Table1[[#This Row],[What is the total number of units for this project?]]*1.61</f>
        <v>157.78</v>
      </c>
      <c r="T15" s="2">
        <v>98</v>
      </c>
      <c r="U15" s="2">
        <v>0</v>
      </c>
      <c r="V15" s="2">
        <v>0</v>
      </c>
      <c r="X15">
        <v>10</v>
      </c>
      <c r="Y15">
        <v>50</v>
      </c>
      <c r="Z15">
        <v>21</v>
      </c>
      <c r="AA15">
        <v>17</v>
      </c>
      <c r="AB15" t="s">
        <v>151</v>
      </c>
      <c r="AC15" t="s">
        <v>179</v>
      </c>
      <c r="AD15" t="s">
        <v>50</v>
      </c>
      <c r="AE15" t="s">
        <v>50</v>
      </c>
      <c r="AF15" t="s">
        <v>50</v>
      </c>
      <c r="AG15" t="s">
        <v>76</v>
      </c>
      <c r="AI15" t="s">
        <v>180</v>
      </c>
      <c r="AJ15" t="s">
        <v>181</v>
      </c>
      <c r="AK15" t="s">
        <v>74</v>
      </c>
      <c r="AM15" t="s">
        <v>182</v>
      </c>
      <c r="AO15" t="s">
        <v>59</v>
      </c>
      <c r="AQ15" t="s">
        <v>183</v>
      </c>
      <c r="AT15" t="s">
        <v>184</v>
      </c>
    </row>
    <row r="16" spans="1:47" ht="36.75" customHeight="1" x14ac:dyDescent="0.45">
      <c r="A16" t="s">
        <v>125</v>
      </c>
      <c r="B16" t="s">
        <v>190</v>
      </c>
      <c r="C16" s="1" t="s">
        <v>191</v>
      </c>
      <c r="D16" t="s">
        <v>44</v>
      </c>
      <c r="E16" t="s">
        <v>45</v>
      </c>
      <c r="F16" t="s">
        <v>46</v>
      </c>
      <c r="G16">
        <v>2020</v>
      </c>
      <c r="H16" t="s">
        <v>57</v>
      </c>
      <c r="J16" s="3">
        <v>2150000</v>
      </c>
      <c r="K16" t="s">
        <v>48</v>
      </c>
      <c r="L16" t="s">
        <v>48</v>
      </c>
      <c r="M16" t="s">
        <v>48</v>
      </c>
      <c r="N16" t="s">
        <v>48</v>
      </c>
      <c r="O16" t="s">
        <v>48</v>
      </c>
      <c r="P16" t="s">
        <v>48</v>
      </c>
      <c r="Q16" t="s">
        <v>48</v>
      </c>
      <c r="R16" s="2">
        <v>6</v>
      </c>
      <c r="S16" s="4">
        <f>Table1[[#This Row],[What is the total number of units for this project?]]*1.61</f>
        <v>9.66</v>
      </c>
      <c r="T16" s="2">
        <v>6</v>
      </c>
      <c r="U16" s="2">
        <v>0</v>
      </c>
      <c r="V16" s="2">
        <v>0</v>
      </c>
      <c r="X16">
        <v>3</v>
      </c>
      <c r="Y16">
        <v>3</v>
      </c>
      <c r="Z16">
        <v>0</v>
      </c>
      <c r="AA16">
        <v>0</v>
      </c>
      <c r="AB16" t="s">
        <v>49</v>
      </c>
      <c r="AC16" t="s">
        <v>192</v>
      </c>
      <c r="AD16" t="s">
        <v>50</v>
      </c>
      <c r="AE16" t="s">
        <v>50</v>
      </c>
      <c r="AF16" t="s">
        <v>50</v>
      </c>
      <c r="AG16" t="s">
        <v>193</v>
      </c>
      <c r="AI16" t="s">
        <v>129</v>
      </c>
      <c r="AK16" t="s">
        <v>74</v>
      </c>
      <c r="AM16" t="s">
        <v>55</v>
      </c>
      <c r="AO16" t="s">
        <v>55</v>
      </c>
      <c r="AQ16" t="s">
        <v>55</v>
      </c>
    </row>
    <row r="17" spans="1:46" ht="36.75" customHeight="1" x14ac:dyDescent="0.45">
      <c r="A17" t="s">
        <v>125</v>
      </c>
      <c r="B17" t="s">
        <v>194</v>
      </c>
      <c r="C17" s="1" t="s">
        <v>195</v>
      </c>
      <c r="D17" t="s">
        <v>44</v>
      </c>
      <c r="E17" t="s">
        <v>50</v>
      </c>
      <c r="F17" t="s">
        <v>46</v>
      </c>
      <c r="G17">
        <v>2020</v>
      </c>
      <c r="H17" t="s">
        <v>153</v>
      </c>
      <c r="J17" s="3">
        <v>240000</v>
      </c>
      <c r="K17" t="s">
        <v>48</v>
      </c>
      <c r="L17" t="s">
        <v>48</v>
      </c>
      <c r="M17" t="s">
        <v>48</v>
      </c>
      <c r="N17" t="s">
        <v>48</v>
      </c>
      <c r="O17" t="s">
        <v>48</v>
      </c>
      <c r="P17" t="s">
        <v>48</v>
      </c>
      <c r="Q17" t="s">
        <v>48</v>
      </c>
      <c r="R17" s="2">
        <v>1</v>
      </c>
      <c r="S17" s="4">
        <f>Table1[[#This Row],[What is the total number of units for this project?]]*1.61</f>
        <v>1.61</v>
      </c>
      <c r="T17" s="2">
        <v>0</v>
      </c>
      <c r="U17" s="2">
        <v>1</v>
      </c>
      <c r="V17" s="2">
        <v>0</v>
      </c>
      <c r="W17" t="s">
        <v>196</v>
      </c>
      <c r="X17">
        <v>0</v>
      </c>
      <c r="Y17">
        <v>0</v>
      </c>
      <c r="Z17">
        <v>1</v>
      </c>
      <c r="AA17">
        <v>0</v>
      </c>
      <c r="AB17" t="s">
        <v>49</v>
      </c>
      <c r="AD17" t="s">
        <v>45</v>
      </c>
      <c r="AE17" t="s">
        <v>50</v>
      </c>
      <c r="AF17" t="s">
        <v>45</v>
      </c>
      <c r="AI17" t="s">
        <v>55</v>
      </c>
      <c r="AK17" t="s">
        <v>72</v>
      </c>
      <c r="AL17" t="s">
        <v>99</v>
      </c>
      <c r="AM17" t="s">
        <v>55</v>
      </c>
      <c r="AO17" t="s">
        <v>55</v>
      </c>
      <c r="AQ17" t="s">
        <v>55</v>
      </c>
    </row>
    <row r="18" spans="1:46" ht="36.75" customHeight="1" x14ac:dyDescent="0.45">
      <c r="A18" t="s">
        <v>197</v>
      </c>
      <c r="B18" t="s">
        <v>198</v>
      </c>
      <c r="C18" s="1" t="s">
        <v>199</v>
      </c>
      <c r="D18" t="s">
        <v>44</v>
      </c>
      <c r="E18" t="s">
        <v>45</v>
      </c>
      <c r="F18" t="s">
        <v>46</v>
      </c>
      <c r="G18">
        <v>2020</v>
      </c>
      <c r="H18" t="s">
        <v>57</v>
      </c>
      <c r="J18" s="3">
        <v>4100000</v>
      </c>
      <c r="K18" t="s">
        <v>48</v>
      </c>
      <c r="L18" t="s">
        <v>48</v>
      </c>
      <c r="M18" t="s">
        <v>48</v>
      </c>
      <c r="N18" t="s">
        <v>48</v>
      </c>
      <c r="O18" t="s">
        <v>48</v>
      </c>
      <c r="P18" t="s">
        <v>48</v>
      </c>
      <c r="Q18" t="s">
        <v>48</v>
      </c>
      <c r="R18" s="2">
        <v>8</v>
      </c>
      <c r="S18" s="4">
        <f>Table1[[#This Row],[What is the total number of units for this project?]]*1.61</f>
        <v>12.88</v>
      </c>
      <c r="T18" s="2">
        <v>8</v>
      </c>
      <c r="U18" s="2">
        <v>0</v>
      </c>
      <c r="V18" s="2">
        <v>0</v>
      </c>
      <c r="X18">
        <v>5</v>
      </c>
      <c r="Y18">
        <v>1</v>
      </c>
      <c r="Z18">
        <v>2</v>
      </c>
      <c r="AA18">
        <v>0</v>
      </c>
      <c r="AB18" t="s">
        <v>200</v>
      </c>
      <c r="AC18" t="s">
        <v>201</v>
      </c>
      <c r="AD18" t="s">
        <v>50</v>
      </c>
      <c r="AE18" t="s">
        <v>50</v>
      </c>
      <c r="AF18" t="s">
        <v>50</v>
      </c>
      <c r="AG18" t="s">
        <v>202</v>
      </c>
      <c r="AI18" t="s">
        <v>55</v>
      </c>
      <c r="AK18" t="s">
        <v>100</v>
      </c>
      <c r="AM18" t="s">
        <v>203</v>
      </c>
      <c r="AO18" t="s">
        <v>55</v>
      </c>
      <c r="AQ18" t="s">
        <v>101</v>
      </c>
      <c r="AR18" t="s">
        <v>204</v>
      </c>
    </row>
    <row r="19" spans="1:46" ht="36.75" customHeight="1" x14ac:dyDescent="0.45">
      <c r="A19" t="s">
        <v>207</v>
      </c>
      <c r="B19" t="s">
        <v>208</v>
      </c>
      <c r="C19" s="1" t="s">
        <v>209</v>
      </c>
      <c r="D19" t="s">
        <v>44</v>
      </c>
      <c r="E19" t="s">
        <v>45</v>
      </c>
      <c r="F19" t="s">
        <v>46</v>
      </c>
      <c r="G19">
        <v>2020</v>
      </c>
      <c r="H19" t="s">
        <v>60</v>
      </c>
      <c r="J19" s="3">
        <v>4569946</v>
      </c>
      <c r="K19">
        <v>2</v>
      </c>
      <c r="L19" t="s">
        <v>48</v>
      </c>
      <c r="M19">
        <v>1</v>
      </c>
      <c r="N19">
        <v>5</v>
      </c>
      <c r="O19" t="s">
        <v>48</v>
      </c>
      <c r="P19" t="s">
        <v>48</v>
      </c>
      <c r="Q19" t="s">
        <v>145</v>
      </c>
      <c r="R19" s="2">
        <v>9</v>
      </c>
      <c r="S19" s="4">
        <f>Table1[[#This Row],[What is the total number of units for this project?]]*1.61</f>
        <v>14.49</v>
      </c>
      <c r="T19" s="2">
        <v>9</v>
      </c>
      <c r="U19" s="2">
        <v>0</v>
      </c>
      <c r="V19" s="2">
        <v>0</v>
      </c>
      <c r="X19">
        <v>5</v>
      </c>
      <c r="Y19">
        <v>4</v>
      </c>
      <c r="Z19">
        <v>0</v>
      </c>
      <c r="AA19">
        <v>0</v>
      </c>
      <c r="AB19" t="s">
        <v>68</v>
      </c>
      <c r="AD19" t="s">
        <v>50</v>
      </c>
      <c r="AE19" t="s">
        <v>50</v>
      </c>
      <c r="AF19" t="s">
        <v>50</v>
      </c>
      <c r="AG19" t="s">
        <v>152</v>
      </c>
      <c r="AK19" t="s">
        <v>100</v>
      </c>
      <c r="AM19" t="s">
        <v>210</v>
      </c>
      <c r="AQ19" t="s">
        <v>187</v>
      </c>
      <c r="AR19" t="s">
        <v>211</v>
      </c>
      <c r="AS19" t="s">
        <v>115</v>
      </c>
    </row>
    <row r="20" spans="1:46" ht="36.75" customHeight="1" x14ac:dyDescent="0.45">
      <c r="A20" t="s">
        <v>212</v>
      </c>
      <c r="B20" t="s">
        <v>213</v>
      </c>
      <c r="C20" s="1" t="s">
        <v>214</v>
      </c>
      <c r="D20" t="s">
        <v>44</v>
      </c>
      <c r="E20" t="s">
        <v>45</v>
      </c>
      <c r="F20" t="s">
        <v>46</v>
      </c>
      <c r="G20">
        <v>2020</v>
      </c>
      <c r="H20" t="s">
        <v>57</v>
      </c>
      <c r="J20" s="3">
        <v>21000000</v>
      </c>
      <c r="K20">
        <v>27</v>
      </c>
      <c r="L20" t="s">
        <v>48</v>
      </c>
      <c r="M20">
        <v>8</v>
      </c>
      <c r="N20" t="s">
        <v>48</v>
      </c>
      <c r="O20">
        <v>37</v>
      </c>
      <c r="P20">
        <v>2</v>
      </c>
      <c r="Q20">
        <v>20</v>
      </c>
      <c r="R20" s="2">
        <v>46</v>
      </c>
      <c r="S20" s="4">
        <f>Table1[[#This Row],[What is the total number of units for this project?]]*1.61</f>
        <v>74.06</v>
      </c>
      <c r="T20" s="2">
        <v>46</v>
      </c>
      <c r="U20" s="2">
        <v>0</v>
      </c>
      <c r="V20" s="2">
        <v>0</v>
      </c>
      <c r="X20">
        <v>5</v>
      </c>
      <c r="Y20">
        <v>41</v>
      </c>
      <c r="Z20">
        <v>0</v>
      </c>
      <c r="AA20">
        <v>0</v>
      </c>
      <c r="AB20" t="s">
        <v>127</v>
      </c>
      <c r="AC20" t="s">
        <v>215</v>
      </c>
      <c r="AD20" t="s">
        <v>50</v>
      </c>
      <c r="AE20" t="s">
        <v>50</v>
      </c>
      <c r="AF20" t="s">
        <v>50</v>
      </c>
      <c r="AG20" t="s">
        <v>76</v>
      </c>
      <c r="AI20" t="s">
        <v>216</v>
      </c>
      <c r="AK20" t="s">
        <v>168</v>
      </c>
      <c r="AO20" t="s">
        <v>70</v>
      </c>
      <c r="AQ20" t="s">
        <v>114</v>
      </c>
      <c r="AS20" t="s">
        <v>217</v>
      </c>
    </row>
    <row r="21" spans="1:46" ht="36.75" customHeight="1" x14ac:dyDescent="0.45">
      <c r="A21" t="s">
        <v>185</v>
      </c>
      <c r="B21" t="s">
        <v>218</v>
      </c>
      <c r="C21" s="1" t="s">
        <v>219</v>
      </c>
      <c r="D21" t="s">
        <v>44</v>
      </c>
      <c r="E21" t="s">
        <v>45</v>
      </c>
      <c r="F21" t="s">
        <v>46</v>
      </c>
      <c r="G21">
        <v>2020</v>
      </c>
      <c r="H21" t="s">
        <v>60</v>
      </c>
      <c r="J21" s="3">
        <v>410000</v>
      </c>
      <c r="K21" t="s">
        <v>48</v>
      </c>
      <c r="L21" t="s">
        <v>48</v>
      </c>
      <c r="M21" t="s">
        <v>48</v>
      </c>
      <c r="N21" t="s">
        <v>48</v>
      </c>
      <c r="O21" t="s">
        <v>48</v>
      </c>
      <c r="P21" t="s">
        <v>48</v>
      </c>
      <c r="Q21" t="s">
        <v>48</v>
      </c>
      <c r="R21" s="2">
        <v>1</v>
      </c>
      <c r="S21" s="4">
        <f>Table1[[#This Row],[What is the total number of units for this project?]]*1.61</f>
        <v>1.61</v>
      </c>
      <c r="T21" s="2">
        <v>0</v>
      </c>
      <c r="U21" s="2">
        <v>1</v>
      </c>
      <c r="V21" s="2">
        <v>0</v>
      </c>
      <c r="X21">
        <v>0</v>
      </c>
      <c r="Y21">
        <v>0</v>
      </c>
      <c r="Z21">
        <v>0</v>
      </c>
      <c r="AA21">
        <v>1</v>
      </c>
      <c r="AB21" t="s">
        <v>156</v>
      </c>
      <c r="AD21" t="s">
        <v>50</v>
      </c>
      <c r="AE21" t="s">
        <v>50</v>
      </c>
      <c r="AF21" t="s">
        <v>50</v>
      </c>
      <c r="AG21" t="s">
        <v>61</v>
      </c>
      <c r="AI21" t="s">
        <v>55</v>
      </c>
      <c r="AK21" t="s">
        <v>55</v>
      </c>
      <c r="AM21" t="s">
        <v>220</v>
      </c>
      <c r="AO21" t="s">
        <v>55</v>
      </c>
      <c r="AQ21" t="s">
        <v>101</v>
      </c>
      <c r="AR21" t="s">
        <v>188</v>
      </c>
    </row>
    <row r="22" spans="1:46" ht="36.75" customHeight="1" x14ac:dyDescent="0.45">
      <c r="A22" t="s">
        <v>185</v>
      </c>
      <c r="B22" t="s">
        <v>221</v>
      </c>
      <c r="C22" s="1" t="s">
        <v>222</v>
      </c>
      <c r="D22" t="s">
        <v>44</v>
      </c>
      <c r="E22" t="s">
        <v>45</v>
      </c>
      <c r="F22" t="s">
        <v>46</v>
      </c>
      <c r="G22">
        <v>2020</v>
      </c>
      <c r="H22" t="s">
        <v>60</v>
      </c>
      <c r="J22" s="3">
        <v>850000</v>
      </c>
      <c r="K22" t="s">
        <v>48</v>
      </c>
      <c r="L22" t="s">
        <v>48</v>
      </c>
      <c r="M22" t="s">
        <v>48</v>
      </c>
      <c r="N22" t="s">
        <v>48</v>
      </c>
      <c r="O22" t="s">
        <v>48</v>
      </c>
      <c r="P22" t="s">
        <v>48</v>
      </c>
      <c r="Q22" t="s">
        <v>48</v>
      </c>
      <c r="R22" s="2">
        <v>20</v>
      </c>
      <c r="S22" s="4">
        <f>Table1[[#This Row],[What is the total number of units for this project?]]*1.61</f>
        <v>32.200000000000003</v>
      </c>
      <c r="T22" s="2">
        <v>20</v>
      </c>
      <c r="U22" s="2">
        <v>0</v>
      </c>
      <c r="V22" s="2">
        <v>0</v>
      </c>
      <c r="X22">
        <v>20</v>
      </c>
      <c r="Y22">
        <v>0</v>
      </c>
      <c r="Z22">
        <v>0</v>
      </c>
      <c r="AA22">
        <v>0</v>
      </c>
      <c r="AB22" t="s">
        <v>223</v>
      </c>
      <c r="AC22" t="s">
        <v>224</v>
      </c>
      <c r="AD22" t="s">
        <v>50</v>
      </c>
      <c r="AE22" t="s">
        <v>50</v>
      </c>
      <c r="AF22" t="s">
        <v>50</v>
      </c>
      <c r="AG22" t="s">
        <v>152</v>
      </c>
      <c r="AK22" t="s">
        <v>81</v>
      </c>
      <c r="AM22" t="s">
        <v>220</v>
      </c>
      <c r="AQ22" t="s">
        <v>55</v>
      </c>
    </row>
    <row r="23" spans="1:46" ht="36.75" customHeight="1" x14ac:dyDescent="0.45">
      <c r="A23" t="s">
        <v>225</v>
      </c>
      <c r="B23" t="s">
        <v>227</v>
      </c>
      <c r="C23" s="1" t="s">
        <v>228</v>
      </c>
      <c r="D23" t="s">
        <v>44</v>
      </c>
      <c r="E23" t="s">
        <v>45</v>
      </c>
      <c r="F23" t="s">
        <v>46</v>
      </c>
      <c r="G23">
        <v>2020</v>
      </c>
      <c r="H23" t="s">
        <v>67</v>
      </c>
      <c r="J23" s="3">
        <v>8150046</v>
      </c>
      <c r="K23">
        <v>19</v>
      </c>
      <c r="L23" t="s">
        <v>48</v>
      </c>
      <c r="M23" t="s">
        <v>48</v>
      </c>
      <c r="N23" t="s">
        <v>48</v>
      </c>
      <c r="O23">
        <v>32</v>
      </c>
      <c r="P23" t="s">
        <v>48</v>
      </c>
      <c r="Q23" t="s">
        <v>48</v>
      </c>
      <c r="R23" s="2">
        <v>31</v>
      </c>
      <c r="S23" s="4">
        <f>Table1[[#This Row],[What is the total number of units for this project?]]*1.61</f>
        <v>49.910000000000004</v>
      </c>
      <c r="T23" s="2">
        <v>31</v>
      </c>
      <c r="U23" s="2">
        <v>0</v>
      </c>
      <c r="V23" s="2">
        <v>0</v>
      </c>
      <c r="X23">
        <v>18</v>
      </c>
      <c r="Y23">
        <v>13</v>
      </c>
      <c r="Z23">
        <v>0</v>
      </c>
      <c r="AA23">
        <v>0</v>
      </c>
      <c r="AB23" t="s">
        <v>205</v>
      </c>
      <c r="AC23" t="s">
        <v>189</v>
      </c>
      <c r="AD23" t="s">
        <v>45</v>
      </c>
      <c r="AE23" t="s">
        <v>50</v>
      </c>
      <c r="AF23" t="s">
        <v>50</v>
      </c>
      <c r="AG23" t="s">
        <v>76</v>
      </c>
      <c r="AI23" t="s">
        <v>52</v>
      </c>
      <c r="AK23" t="s">
        <v>186</v>
      </c>
      <c r="AM23" t="s">
        <v>226</v>
      </c>
      <c r="AO23" t="s">
        <v>70</v>
      </c>
      <c r="AQ23" t="s">
        <v>102</v>
      </c>
    </row>
    <row r="24" spans="1:46" ht="36.75" customHeight="1" x14ac:dyDescent="0.45">
      <c r="A24" t="s">
        <v>206</v>
      </c>
      <c r="B24" t="s">
        <v>230</v>
      </c>
      <c r="C24" s="1" t="s">
        <v>231</v>
      </c>
      <c r="D24" t="s">
        <v>44</v>
      </c>
      <c r="E24" t="s">
        <v>50</v>
      </c>
      <c r="F24" t="s">
        <v>46</v>
      </c>
      <c r="G24">
        <v>2020</v>
      </c>
      <c r="H24" t="s">
        <v>72</v>
      </c>
      <c r="I24" t="s">
        <v>232</v>
      </c>
      <c r="J24" s="3">
        <v>11625000</v>
      </c>
      <c r="K24" t="s">
        <v>48</v>
      </c>
      <c r="L24" t="s">
        <v>48</v>
      </c>
      <c r="M24" t="s">
        <v>48</v>
      </c>
      <c r="N24" t="s">
        <v>48</v>
      </c>
      <c r="O24" t="s">
        <v>48</v>
      </c>
      <c r="P24" t="s">
        <v>48</v>
      </c>
      <c r="Q24" t="s">
        <v>48</v>
      </c>
      <c r="R24" s="2">
        <v>31</v>
      </c>
      <c r="S24" s="4">
        <f>Table1[[#This Row],[What is the total number of units for this project?]]*1.61</f>
        <v>49.910000000000004</v>
      </c>
      <c r="T24" s="2">
        <v>31</v>
      </c>
      <c r="U24" s="2">
        <v>0</v>
      </c>
      <c r="V24" s="2">
        <v>0</v>
      </c>
      <c r="X24">
        <v>0</v>
      </c>
      <c r="Y24">
        <v>8</v>
      </c>
      <c r="Z24">
        <v>7</v>
      </c>
      <c r="AA24">
        <v>16</v>
      </c>
      <c r="AB24" t="s">
        <v>233</v>
      </c>
      <c r="AD24" t="s">
        <v>50</v>
      </c>
      <c r="AE24" t="s">
        <v>50</v>
      </c>
      <c r="AF24" t="s">
        <v>50</v>
      </c>
      <c r="AG24" t="s">
        <v>128</v>
      </c>
      <c r="AI24" t="s">
        <v>229</v>
      </c>
      <c r="AK24" t="s">
        <v>126</v>
      </c>
      <c r="AM24" t="s">
        <v>140</v>
      </c>
      <c r="AO24" t="s">
        <v>55</v>
      </c>
      <c r="AQ24" t="s">
        <v>71</v>
      </c>
      <c r="AT24" t="s">
        <v>234</v>
      </c>
    </row>
    <row r="25" spans="1:46" x14ac:dyDescent="0.45">
      <c r="A25" t="s">
        <v>240</v>
      </c>
      <c r="C25" s="1"/>
      <c r="J25" s="3">
        <f>SUM(Table1[What is the actual or projected total development cost for this project?])</f>
        <v>206761464</v>
      </c>
      <c r="R25" s="2">
        <f>SUM(Table1[What is the total number of units for this project?])</f>
        <v>527</v>
      </c>
      <c r="S25" s="5">
        <f>SUM(Table1[Construction Jobs (Estimated)])</f>
        <v>848.46999999999991</v>
      </c>
      <c r="T25" s="2">
        <f>SUM(Table1[How many are rental?])</f>
        <v>501</v>
      </c>
      <c r="U25" s="2">
        <f>SUM(Table1[How many are homeownership units?])</f>
        <v>26</v>
      </c>
      <c r="V25" s="2">
        <f>SUM(Table1[How many units of another ownership type are included in this project?])</f>
        <v>0</v>
      </c>
      <c r="X25">
        <f>SUM(Table1[Enter number of units: Less than or equal to 30% Area Median Income])</f>
        <v>114</v>
      </c>
      <c r="Y25">
        <f>SUM(Table1[Enter number of units: 31-60% Area Median Income])</f>
        <v>248</v>
      </c>
      <c r="Z25">
        <f>SUM(Table1[Enter number of units: 61-80% Area Median Income])</f>
        <v>90</v>
      </c>
      <c r="AA25">
        <f>SUM(Table1[Enter number of units: greater than or equal to 81% Area Median Income])</f>
        <v>75</v>
      </c>
    </row>
  </sheetData>
  <phoneticPr fontId="18"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5" ma:contentTypeDescription="Create a new document." ma:contentTypeScope="" ma:versionID="c0e665e893cdc815b4fd2608a3b866fe">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0a27c2e42f4e3a48bf862c1a981029f6"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F9081E-5BAA-443F-84C4-DF03206786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50E759-6977-4EE5-9E1D-4F06DFA6047C}">
  <ds:schemaRefs>
    <ds:schemaRef ds:uri="http://schemas.microsoft.com/sharepoint/v3/contenttype/forms"/>
  </ds:schemaRefs>
</ds:datastoreItem>
</file>

<file path=customXml/itemProps3.xml><?xml version="1.0" encoding="utf-8"?>
<ds:datastoreItem xmlns:ds="http://schemas.openxmlformats.org/officeDocument/2006/customXml" ds:itemID="{838EE090-2086-4459-9F3E-CA083EDA2A0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real_estate_project_development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Fitterer</dc:creator>
  <cp:lastModifiedBy>Don Bianchi</cp:lastModifiedBy>
  <dcterms:created xsi:type="dcterms:W3CDTF">2021-04-28T18:23:51Z</dcterms:created>
  <dcterms:modified xsi:type="dcterms:W3CDTF">2021-07-02T14:31:55Z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ies>
</file>