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GOALs 2023 Appendix Tables on Website/"/>
    </mc:Choice>
  </mc:AlternateContent>
  <xr:revisionPtr revIDLastSave="20" documentId="8_{590ED640-B9D6-477D-981D-2408E1ACC242}" xr6:coauthVersionLast="47" xr6:coauthVersionMax="47" xr10:uidLastSave="{D9F7AAD9-E906-4261-831E-13A7D3FD3E1F}"/>
  <bookViews>
    <workbookView xWindow="409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9" i="1"/>
  <c r="M8" i="1"/>
  <c r="M20" i="1"/>
  <c r="M11" i="1"/>
  <c r="M18" i="1"/>
  <c r="M9" i="1"/>
  <c r="M13" i="1"/>
  <c r="M14" i="1"/>
  <c r="M10" i="1"/>
  <c r="M15" i="1"/>
  <c r="M7" i="1"/>
  <c r="M3" i="1"/>
  <c r="M22" i="1"/>
  <c r="M21" i="1"/>
  <c r="M12" i="1"/>
  <c r="M4" i="1"/>
  <c r="M23" i="1"/>
  <c r="M2" i="1"/>
  <c r="M17" i="1"/>
  <c r="M6" i="1"/>
  <c r="M5" i="1"/>
  <c r="M25" i="1" l="1"/>
  <c r="M24" i="1"/>
  <c r="K25" i="1"/>
  <c r="O25" i="1"/>
  <c r="N25" i="1"/>
  <c r="L25" i="1"/>
  <c r="P24" i="1"/>
  <c r="AB24" i="1"/>
  <c r="AA24" i="1"/>
  <c r="Z24" i="1"/>
  <c r="Y24" i="1"/>
  <c r="O24" i="1"/>
  <c r="N24" i="1"/>
  <c r="L24" i="1"/>
  <c r="K24" i="1"/>
</calcChain>
</file>

<file path=xl/sharedStrings.xml><?xml version="1.0" encoding="utf-8"?>
<sst xmlns="http://schemas.openxmlformats.org/spreadsheetml/2006/main" count="636" uniqueCount="263">
  <si>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</si>
  <si>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</si>
  <si>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</si>
  <si>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</si>
  <si>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</si>
  <si>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</si>
  <si>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</si>
  <si>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</si>
  <si>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</si>
  <si>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actual or projected total development cost for this project?</t>
  </si>
  <si>
    <t>What is the total number of units for this project?</t>
  </si>
  <si>
    <t>How many are rental?</t>
  </si>
  <si>
    <t>How many are homeownership units?</t>
  </si>
  <si>
    <t>How many units of another ownership type are included in this project?</t>
  </si>
  <si>
    <t>Please describe.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</si>
  <si>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</si>
  <si>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</si>
  <si>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</si>
  <si>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</si>
  <si>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</si>
  <si>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</si>
  <si>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</si>
  <si>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Enter number of units: less than or equal to 30% Area Median Income</t>
  </si>
  <si>
    <t>Enter number of units: 31-60% Area Median Income</t>
  </si>
  <si>
    <t>Enter number of units: 61-80% Area Median Income</t>
  </si>
  <si>
    <t xml:space="preserve">Enter number of units: greater than or equal to 81% Area Median Income </t>
  </si>
  <si>
    <t>Indicate other household characteristics targeted by this project.</t>
  </si>
  <si>
    <t>Is this project currently or in the process of becoming smoke-free?</t>
  </si>
  <si>
    <t>Is this project located within one half (1/2) mile of major public transit with nearby services?</t>
  </si>
  <si>
    <t>Do you plan to build the project to Passive House standards?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</si>
  <si>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</si>
  <si>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</si>
  <si>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</si>
  <si>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</si>
  <si>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</si>
  <si>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</si>
  <si>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</si>
  <si>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</si>
  <si>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</si>
  <si>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</si>
  <si>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Please describe the other private source(s).</t>
  </si>
  <si>
    <t>Project Status: Title</t>
  </si>
  <si>
    <t>urbanedge</t>
  </si>
  <si>
    <t>02119</t>
  </si>
  <si>
    <t>No</t>
  </si>
  <si>
    <t>New Construction</t>
  </si>
  <si>
    <t>Family Housing (multi-bedroom)</t>
  </si>
  <si>
    <t>Holtzer Park</t>
  </si>
  <si>
    <t>137 Amory Street</t>
  </si>
  <si>
    <t>Jamaica Plain</t>
  </si>
  <si>
    <t>Completed</t>
  </si>
  <si>
    <t>Yes tracked, 0%.</t>
  </si>
  <si>
    <t>Family Housing (multi-bedroom);Former Homeless;Department of Mental Health clients</t>
  </si>
  <si>
    <t>Yes</t>
  </si>
  <si>
    <t>Exterior envelope insulated beyond requirements of base Building Code;Efficient building systems;Healthy indoor air quality;Energy-efficient site design;Renewable energy;Enhanced accessibility</t>
  </si>
  <si>
    <t>Organization Equity;Neighborworks America;Life Initiative</t>
  </si>
  <si>
    <t>Local or Regional HOME;Local Linkage;Local Inclusionary Zoning Funds</t>
  </si>
  <si>
    <t>State HOME;Housing Stabilization Fund (HSF);Housing Innovations Fund (HIF);Affordable Housing Trust Fund;State Low Income Housing Tax Credits;MassDevelopment;Brownfields;Mass Rental Voucher Program (MRVP);Facilities Consolidation Fund (FCF);Community Based Housing (CBH)</t>
  </si>
  <si>
    <t>9% Federal Tax Credits (LIHTC);Section 8</t>
  </si>
  <si>
    <t>MHIC;Federal Home Loan Bank;Citizens Bank;Other Private Sources</t>
  </si>
  <si>
    <t>SVB</t>
  </si>
  <si>
    <t>Rehab - Moderate</t>
  </si>
  <si>
    <t>Rehab - Substantial</t>
  </si>
  <si>
    <t>Elderly Housing</t>
  </si>
  <si>
    <t>Mixed-Income;Family Housing (multi-bedroom)</t>
  </si>
  <si>
    <t>nvcomm</t>
  </si>
  <si>
    <t>Combined Rehab/New Construction</t>
  </si>
  <si>
    <t>smoc</t>
  </si>
  <si>
    <t>Worcester</t>
  </si>
  <si>
    <t>Single Person Occupancy;Former Homeless</t>
  </si>
  <si>
    <t>Dorchester</t>
  </si>
  <si>
    <t>Boston</t>
  </si>
  <si>
    <t>128-134 Westford Street, Lowell</t>
  </si>
  <si>
    <t>128-134 Westford Street</t>
  </si>
  <si>
    <t>Lowell</t>
  </si>
  <si>
    <t>01851</t>
  </si>
  <si>
    <t>No, not tracked.</t>
  </si>
  <si>
    <t>Not Applicable - not New Construction</t>
  </si>
  <si>
    <t>Efficient building systems</t>
  </si>
  <si>
    <t>Massachusetts Housing &amp; Shelter Alliance;Lowell Housing Authority;City of Lowell</t>
  </si>
  <si>
    <t>Organization Equity</t>
  </si>
  <si>
    <t>None of the above</t>
  </si>
  <si>
    <t>Other Private Sources</t>
  </si>
  <si>
    <t>MHSA</t>
  </si>
  <si>
    <t>74-76 Andover Street, Lowell</t>
  </si>
  <si>
    <t>74-76 Andover Street</t>
  </si>
  <si>
    <t>01852</t>
  </si>
  <si>
    <t>94 Highland Avenue, Fitchburg</t>
  </si>
  <si>
    <t>94 Highland Avenue</t>
  </si>
  <si>
    <t>Fitchburg</t>
  </si>
  <si>
    <t>01420</t>
  </si>
  <si>
    <t>Efficient building systems;Enhanced accessibility</t>
  </si>
  <si>
    <t>MassHousing Center for Community Recovery Innovations;Avidia Bank;Health Foundation of Central Massachusetts</t>
  </si>
  <si>
    <t>MassHousing (other than Trust or Workforce Housing)</t>
  </si>
  <si>
    <t>Other Foundations</t>
  </si>
  <si>
    <t>Avidia Bank; Health Foundation of Central Massachusetts</t>
  </si>
  <si>
    <t>01609</t>
  </si>
  <si>
    <t>CEDAC</t>
  </si>
  <si>
    <t>hnantucket</t>
  </si>
  <si>
    <t xml:space="preserve">46 Okorwaw Avenue </t>
  </si>
  <si>
    <t>Nantucket, MA</t>
  </si>
  <si>
    <t>02554</t>
  </si>
  <si>
    <t>Renewable energy</t>
  </si>
  <si>
    <t>Affordable Housing Trust Fund</t>
  </si>
  <si>
    <t>Other Foundations;Other Private Sources</t>
  </si>
  <si>
    <t xml:space="preserve">Community Foundtion for Nantucket </t>
  </si>
  <si>
    <t xml:space="preserve"> Community Preservation Committee, the Cottage Hospital, ReMain Nantucket, as well as other private donors </t>
  </si>
  <si>
    <t>Family Housing (multi-bedroom);Former Homeless</t>
  </si>
  <si>
    <t>nwsoma</t>
  </si>
  <si>
    <t>Adaptive Reuse</t>
  </si>
  <si>
    <t>tndinc</t>
  </si>
  <si>
    <t>St. Therese Apartments</t>
  </si>
  <si>
    <t>801 Broadway</t>
  </si>
  <si>
    <t>Everett</t>
  </si>
  <si>
    <t>02149</t>
  </si>
  <si>
    <t>East Boston Neighborhood Health Center;Mystic Valley Elder Services</t>
  </si>
  <si>
    <t>Organization Equity;Life Initiative;Blue Hub Capital</t>
  </si>
  <si>
    <t>Local or Regional HOME;Local or Regional CDBG</t>
  </si>
  <si>
    <t>State HOME;Housing Stabilization Fund (HSF);Housing Innovations Fund (HIF);State Low Income Housing Tax Credits;MassDevelopment;Mass Rental Voucher Program (MRVP);Community Based Housing (CBH);Housing Preservation and Stabilization Trust Fund (HPSTF)</t>
  </si>
  <si>
    <t>9% Federal Tax Credits (LIHTC);Section 8;New Market Tax Credits;4% Federal Tax Credits with Tax-Exempt Bonds</t>
  </si>
  <si>
    <t>Other Financial Institutions</t>
  </si>
  <si>
    <t>Boston Private</t>
  </si>
  <si>
    <t>St. Therese Condos</t>
  </si>
  <si>
    <t>10-20 Gledhill Avenue</t>
  </si>
  <si>
    <t>Exterior envelope insulated beyond requirements of base Building Code;Efficient building systems;Healthy indoor air quality;Energy-efficient site design</t>
  </si>
  <si>
    <t>MassHousing (Workforce Homeownership)</t>
  </si>
  <si>
    <t>Boston Community Capital</t>
  </si>
  <si>
    <t>02150</t>
  </si>
  <si>
    <t>Chelsea</t>
  </si>
  <si>
    <t>181 Chestnut</t>
  </si>
  <si>
    <t>181 Chestnut Avenue</t>
  </si>
  <si>
    <t xml:space="preserve">Making Naturally Occurring Affordable Housing (NOAH) deed restricted. This was a NOAH acquisition. (TND) acquired the property with the goal of preserving tenancies and ensuring that the building remained affordable for Chelsea residents in perpetuity. </t>
  </si>
  <si>
    <t xml:space="preserve">Mixed-Income;Assisted Living;We chose "Assisted Living" because there are two accessible units for tenants with mobility impairments at this property. </t>
  </si>
  <si>
    <t>Department of Housing and Community Development;The North Suburban Consortium ;MassHousing;CEDAC;LISC</t>
  </si>
  <si>
    <t>Organization Equity;LISC;CEDAC</t>
  </si>
  <si>
    <t>Local or Regional HOME</t>
  </si>
  <si>
    <t>State HOME;Housing Stabilization Fund (HSF);Housing Innovations Fund (HIF);MassHousing (other than Trust or Workforce Housing);Facilities Consolidation Fund (FCF)</t>
  </si>
  <si>
    <t>Section 8</t>
  </si>
  <si>
    <t>Springfield</t>
  </si>
  <si>
    <t>Marshfield Veterans House</t>
  </si>
  <si>
    <t>2033 Ocean Street</t>
  </si>
  <si>
    <t>Marshfield</t>
  </si>
  <si>
    <t>02050</t>
  </si>
  <si>
    <t>Exterior envelope insulated beyond requirements of base Building Code;Efficient building systems;Healthy indoor air quality</t>
  </si>
  <si>
    <t>Community Preservation Act Funds</t>
  </si>
  <si>
    <t>Housing Innovations Fund (HIF);Mass Rental Voucher Program (MRVP)</t>
  </si>
  <si>
    <t>National Housing Trust Fund</t>
  </si>
  <si>
    <t>Coast Heritage Bank</t>
  </si>
  <si>
    <t>West Tisbury</t>
  </si>
  <si>
    <t>02575</t>
  </si>
  <si>
    <t>Old Courthouse Road - Rental Project</t>
  </si>
  <si>
    <t>16 Old Courthouse Road</t>
  </si>
  <si>
    <t>Single Person Occupancy;Family Housing (multi-bedroom)</t>
  </si>
  <si>
    <t>Exterior envelope insulated beyond requirements of base Building Code;Healthy indoor air quality;Renewable energy</t>
  </si>
  <si>
    <t>Town of West Tisbury</t>
  </si>
  <si>
    <t>Community Preservation Act Funds;$100,000 from DHCD Housing Choice</t>
  </si>
  <si>
    <t>$215,093 in funding from private individuals</t>
  </si>
  <si>
    <t>somervillecc</t>
  </si>
  <si>
    <t>Somerville</t>
  </si>
  <si>
    <t>Glen Street Condominium</t>
  </si>
  <si>
    <t>163 Glen Street</t>
  </si>
  <si>
    <t>02143</t>
  </si>
  <si>
    <t>Mixed-Income</t>
  </si>
  <si>
    <t>Polish Triangle Property Management</t>
  </si>
  <si>
    <t>Local Linkage</t>
  </si>
  <si>
    <t>State HOME</t>
  </si>
  <si>
    <t>Community Preservation Act</t>
  </si>
  <si>
    <t>Rockland Trust Bank</t>
  </si>
  <si>
    <t>100 Homes</t>
  </si>
  <si>
    <t>337 Somerville Avenue</t>
  </si>
  <si>
    <t>2nd Floor</t>
  </si>
  <si>
    <t>Efficient building systems;Healthy indoor air quality</t>
  </si>
  <si>
    <t>Somerville Affordable Housing Trust Fund;MassCEC;City of Somerville Office of Strategic Planning &amp; Community Development</t>
  </si>
  <si>
    <t>MassCEC Grant for $120,000 to Decarbonize the building</t>
  </si>
  <si>
    <t>Kuehn's Way - Rental Project</t>
  </si>
  <si>
    <t>State Road</t>
  </si>
  <si>
    <t>Tisbury</t>
  </si>
  <si>
    <t>02568</t>
  </si>
  <si>
    <t>Martha's Vineyard Land Bank;Town of Aquinnah &amp; Chilmark;Town of Tisbury &amp; West Tisbury;Town of Edgartown;Town of Oak Bluffs</t>
  </si>
  <si>
    <t>MassHousing (Workforce Rental)</t>
  </si>
  <si>
    <t>Cape Cod 5 Foundation, Rockland Trust Foundation, Linehan Family Foundation</t>
  </si>
  <si>
    <t>Private Donors</t>
  </si>
  <si>
    <t>harborlightcp</t>
  </si>
  <si>
    <t>Anchor Point 1</t>
  </si>
  <si>
    <t>108 Sohier Road</t>
  </si>
  <si>
    <t>Beverly</t>
  </si>
  <si>
    <t>01915</t>
  </si>
  <si>
    <t>Exterior envelope insulated beyond requirements of base Building Code;Efficient building systems;Healthy indoor air quality;Renewable energy;Enhanced accessibility</t>
  </si>
  <si>
    <t>Local or Regional HOME;Community Preservation Act Funds</t>
  </si>
  <si>
    <t>State HOME;Housing Stabilization Fund (HSF);Housing Innovations Fund (HIF);Affordable Housing Trust Fund;Mass Rental Voucher Program (MRVP);Commercial Area Transit Node Housing Program (CATNHP);Transit Oriented Development (TOD) Program</t>
  </si>
  <si>
    <t>MHP;MHIC</t>
  </si>
  <si>
    <t>Home City Development</t>
  </si>
  <si>
    <t>Brookings Apartments</t>
  </si>
  <si>
    <t>367 Hancock Street</t>
  </si>
  <si>
    <t>01105-1624</t>
  </si>
  <si>
    <t>Mixed-Income;Family Housing (multi-bedroom);Department of Mental Health clients;CBH and 811 for disabled</t>
  </si>
  <si>
    <t>Efficient building systems;Healthy indoor air quality;Energy-efficient site design;Renewable energy;Enhanced accessibility</t>
  </si>
  <si>
    <t>City of Springfield ;Maple High Six Corners Neighborhood Council</t>
  </si>
  <si>
    <t>State HOME;Housing Stabilization Fund (HSF);Housing Innovations Fund (HIF);Affordable Housing Trust Fund;MassHousing (other than Trust or Workforce Housing);State Low Income Housing Tax Credits;Mass Rental Voucher Program (MRVP);Facilities Consolidation Fund (FCF);Community Based Housing (CBH);State Historic Tax Credit;MassHousing (Workforce Rental)</t>
  </si>
  <si>
    <t>9% Federal Tax Credits (LIHTC);Federal Historic Tax Credits;Section 8</t>
  </si>
  <si>
    <t>TD Bank and NEF</t>
  </si>
  <si>
    <t>swbcdc</t>
  </si>
  <si>
    <t>Damon, &amp; Rowe ;  Neponset Valley Parkway</t>
  </si>
  <si>
    <t xml:space="preserve">8-10 Damon Place, Readville (Hyde Park, 02136) &amp; 149 Rowe St..Roslindale, 02131; </t>
  </si>
  <si>
    <t>153-157 Neponset Valley Parkway, Readville (Hyde Park02136)</t>
  </si>
  <si>
    <t>Roslindale &amp; Hyde Park</t>
  </si>
  <si>
    <t>02131; 02136</t>
  </si>
  <si>
    <t>Mixed-Income;Elderly Housing;Single Person Occupancy;Family Housing (multi-bedroom);Former Homeless</t>
  </si>
  <si>
    <t>Exterior envelope insulated beyond requirements of base Building Code;Efficient building systems;Healthy indoor air quality;Renewable energy</t>
  </si>
  <si>
    <t xml:space="preserve">CRC Builds; Boston Independent Management; Gateway Management; CRC Builds, Jonathan Kaye, Milo Tavoliero, Contractor Ruben Gallego; </t>
  </si>
  <si>
    <t>Life Initiative;Blue Hub Capital; Property &amp; casualty Initiative, PCI</t>
  </si>
  <si>
    <t>Mayor's Office of Housing AOP (Acquisition &amp; Opportunity Program for ) ($1,260,000:for Damon &amp; Rowe, 9 units); $1,440,000;Neponset Valley  12 units)</t>
  </si>
  <si>
    <t>ARPA funds through RAFT and BHA assisted tenants having problem paying rents.</t>
  </si>
  <si>
    <t>Boston Community Capital or Loan Fund;The Life Initiative;The Property and Casualty Initiative;Other Foundations;Other Private Sources</t>
  </si>
  <si>
    <t xml:space="preserve">Charlesbank Homes Foundation- $100K for Damon &amp; Rowe; </t>
  </si>
  <si>
    <t xml:space="preserve">Jonathan Kaye,  $100K acquisition deposits per property; pre-development construction, appraisals, environmental, repairs, 1 new roof, 6 new windows, bathroom fans covered during pre-development rehabs; repaid by CDC </t>
  </si>
  <si>
    <t>Multiple</t>
  </si>
  <si>
    <t>LTA Completed 2022</t>
  </si>
  <si>
    <t>Gardner, Leominster</t>
  </si>
  <si>
    <t>01440, 01453</t>
  </si>
  <si>
    <t>City of Leominster;Mass CEC;DHCD;New Ecology;City of Gardner</t>
  </si>
  <si>
    <t>Housing Stabilization Fund (HSF);Mass CEC</t>
  </si>
  <si>
    <t>ibaetc</t>
  </si>
  <si>
    <t>West Newton Rutland Apartments</t>
  </si>
  <si>
    <t>54 - 101 West Newton St</t>
  </si>
  <si>
    <t>64, 66, 79 Rutland St</t>
  </si>
  <si>
    <t xml:space="preserve">Boston </t>
  </si>
  <si>
    <t>02118</t>
  </si>
  <si>
    <t>State Historic Tax Credit</t>
  </si>
  <si>
    <t>Federal Historic Tax Credits;4% Federal Tax Credits with Tax-Exempt Bonds</t>
  </si>
  <si>
    <t>Wells Fargo, MassHousing</t>
  </si>
  <si>
    <t>wcgcdc</t>
  </si>
  <si>
    <t>Copley Gardens</t>
  </si>
  <si>
    <t>105 Market Street</t>
  </si>
  <si>
    <t>Rockland</t>
  </si>
  <si>
    <t>02370</t>
  </si>
  <si>
    <t>Town of Rockland;Silicon Valley Bank;Dellbrook JKS;The Architectural Team;DHCD, CEDAC, MHIC</t>
  </si>
  <si>
    <t>State HOME;MassDevelopment</t>
  </si>
  <si>
    <t>9% Federal Tax Credits (LIHTC)</t>
  </si>
  <si>
    <t>Lender - Silicon Valley Bank</t>
  </si>
  <si>
    <t>jpndc</t>
  </si>
  <si>
    <t>25 Amory St</t>
  </si>
  <si>
    <t>Organization Equity;CEDAC;Brownfields Funds;Life Initiative</t>
  </si>
  <si>
    <t>Local or Regional CDBG;Local Linkage</t>
  </si>
  <si>
    <t>State HOME;Housing Stabilization Fund (HSF);Affordable Housing Trust Fund;Facilities Consolidation Fund (FCF);Commercial Area Transit Node Housing Program (CATNHP)</t>
  </si>
  <si>
    <t>MHP;The Life Initiative;Other Financial Institutions</t>
  </si>
  <si>
    <t>Capital One</t>
  </si>
  <si>
    <t>31/33 Merrick Street</t>
  </si>
  <si>
    <t>UMass Memorial, First Unitarian Church Worcester, Training Resources of America, Youthbuild Worcester, St. Gobain, Mass Housing</t>
  </si>
  <si>
    <t>Mass Housing Neighborhood Stabilization Program</t>
  </si>
  <si>
    <t>First Unitarian Church of Worcester, UMass Memorial Anchor Mission, Worcester Area Society Mission, Youthbuild Worcester, Charlesbank Homes</t>
  </si>
  <si>
    <t>Boston Neighborhood CLT</t>
  </si>
  <si>
    <t>Phase 3 BNCLT Real Estate LLC</t>
  </si>
  <si>
    <t>31 Leroy, 632 West Park, 6 Humphreys, 14 Leroy</t>
  </si>
  <si>
    <t>02124, 02125</t>
  </si>
  <si>
    <t>Organization Equity;Life Initiative</t>
  </si>
  <si>
    <t>Acquisition Opportunity Program via MOH; City of Boston PBV program</t>
  </si>
  <si>
    <t>The Life Initiative;Other Private Sources</t>
  </si>
  <si>
    <t xml:space="preserve">Individual donors and Boston Medical Center through the Boston Opportunities program.  Also please note, the AMI responses are based on the actual AMI's of tenants due to PBV; assigned would be 10 at 60%, 5 at 80% of units </t>
  </si>
  <si>
    <t>CDC</t>
  </si>
  <si>
    <t>Total</t>
  </si>
  <si>
    <t>Construction Jobs</t>
  </si>
  <si>
    <t>Island Housing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</si>
</sst>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43" fontId="0" fillId="0" borderId="0" xfId="1" applyFont="1" applyAlignment="1">
      <alignment wrapText="1"/>
    </xf>
  </cellXfs>
  <cellStyles count="2">
    <cellStyle name="Comma" xfId="1" builtinId="3"/>
    <cellStyle name="Normal" xfId="0" builtinId="0"/>
  </cellStyles>
  <dxfs count="91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0" formatCode="&quot;$&quot;#,##0_);[Red]\(&quot;$&quot;#,##0\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7D64DB-F647-4F46-98E7-BCA74D7739D2}" name="Table1" displayName="Table1" ref="A1:AR24" totalsRowCount="1" headerRowDxfId="90" dataDxfId="89" totalsRowDxfId="88">
  <autoFilter ref="A1:AR23" xr:uid="{4E7D64DB-F647-4F46-98E7-BCA74D7739D2}"/>
  <sortState xmlns:xlrd2="http://schemas.microsoft.com/office/spreadsheetml/2017/richdata2" ref="A2:AR23">
    <sortCondition ref="A1:A23"/>
  </sortState>
  <tableColumns count="44">
    <tableColumn id="1" xr3:uid="{C7B65532-3122-4B09-A2EC-E93025605216}" name="CDC" totalsRowLabel="Total" dataDxfId="87" totalsRowDxfId="43"/>
    <tableColumn id="2" xr3:uid="{1AC3540F-56C0-4649-8A57-A94668615B0E}" name="Project Name" dataDxfId="86" totalsRowDxfId="42"/>
    <tableColumn id="3" xr3:uid="{AE5C9686-BCFF-46B7-B69E-6556A95D97EA}" name="What is the address of this project?: Project Address" dataDxfId="85" totalsRowDxfId="41"/>
    <tableColumn id="4" xr3:uid="{760F56DD-9CA6-432F-88D5-A103106C43AB}" name="What is the address of this project?: Address 2" dataDxfId="84" totalsRowDxfId="40"/>
    <tableColumn id="5" xr3:uid="{B728F24C-1125-4073-9510-E4120E2B9301}" name="What is the address of this project?: City/Town" dataDxfId="83" totalsRowDxfId="39"/>
    <tableColumn id="6" xr3:uid="{E397645E-E29A-4FBC-B4F2-4CB54C28BE0B}" name="What is the address of this project?: Zip Code" dataDxfId="82" totalsRowDxfId="38"/>
    <tableColumn id="7" xr3:uid="{62B2A130-C9B1-46A9-B198-4C91A2A7A4FC}" name="Is this project a scattered site?" dataDxfId="81" totalsRowDxfId="37"/>
    <tableColumn id="8" xr3:uid="{C49AB90F-62B9-4E22-A168-56A244E1B80A}" name="What is the actual or projected year of substantial completion?" dataDxfId="80" totalsRowDxfId="36"/>
    <tableColumn id="9" xr3:uid="{0BD92536-7374-4867-B7AC-2819FD8433B3}" name="What is the current development stage as of December 31st? " dataDxfId="79" totalsRowDxfId="35"/>
    <tableColumn id="10" xr3:uid="{F865CC3C-F57A-421B-9CBB-0ACC2BBF05F9}" name="What is the primary development strategy?" dataDxfId="78" totalsRowDxfId="34"/>
    <tableColumn id="11" xr3:uid="{31D64451-7F75-4495-A368-B8858036399D}" name="What is the actual or projected total development cost for this project?" totalsRowFunction="sum" dataDxfId="77" totalsRowDxfId="33"/>
    <tableColumn id="12" xr3:uid="{403723DE-38E1-4F26-8A48-147A61E3F562}" name="What is the total number of units for this project?" totalsRowFunction="sum" dataDxfId="76" totalsRowDxfId="32"/>
    <tableColumn id="44" xr3:uid="{C6C1ED95-305D-4BB4-9CFE-B75ADF6A20DC}" name="Construction Jobs" totalsRowFunction="custom" dataDxfId="75" totalsRowDxfId="31" dataCellStyle="Comma" totalsRowCellStyle="Comma">
      <calculatedColumnFormula>Table1[[#This Row],[What is the total number of units for this project?]]*1.61</calculatedColumnFormula>
      <totalsRowFormula>SUM(Table1[Construction Jobs])</totalsRowFormula>
    </tableColumn>
    <tableColumn id="13" xr3:uid="{065B0B29-FC00-4D55-B84C-DDF6A80F2CE0}" name="How many are rental?" totalsRowFunction="sum" dataDxfId="74" totalsRowDxfId="30"/>
    <tableColumn id="14" xr3:uid="{BA4116D5-4A1D-4D67-97DB-746E734C6B3A}" name="How many are homeownership units?" totalsRowFunction="sum" dataDxfId="73" totalsRowDxfId="29"/>
    <tableColumn id="15" xr3:uid="{EE6D1A0F-B51F-4FF8-85F6-1F0EBCF087F8}" name="How many units of another ownership type are included in this project?" totalsRowFunction="custom" dataDxfId="72" totalsRowDxfId="28">
      <totalsRowFormula>SUM(Table1[How many units of another ownership type are included in this project?])</totalsRowFormula>
    </tableColumn>
    <tableColumn id="16" xr3:uid="{9D761138-AF01-481F-B2F2-C47311109436}" name="Please describe." dataDxfId="71" totalsRowDxfId="27"/>
    <tableColumn id="17" xr3:uid="{CA9DA189-C740-48F7-BAF2-1B4D62C0D237}" name="Do you track MBE hard cost contracting percentages?" dataDxfId="70" totalsRowDxfId="26"/>
    <tableColumn id="18" xr3:uid="{44011ECB-8088-487E-801B-EDC20440515C}" name="Do you track MBE soft cost contracting percentages?" dataDxfId="69" totalsRowDxfId="25"/>
    <tableColumn id="19" xr3:uid="{9148ABF0-6B23-4B88-B9D1-C99542F716E9}" name="Do you track WBE hard cost contracting percentages? " dataDxfId="68" totalsRowDxfId="24"/>
    <tableColumn id="20" xr3:uid="{70D2AE10-24DE-4B7A-94C0-318EFB743463}" name="What was the WBE soft cost contracting percentages?" dataDxfId="67" totalsRowDxfId="23"/>
    <tableColumn id="21" xr3:uid="{01A965C1-CDFD-4621-AA33-599D67AED4DD}" name="Did you track the percentage of job hours that went to people of color?" dataDxfId="66" totalsRowDxfId="22"/>
    <tableColumn id="22" xr3:uid="{443E8525-9C1A-435E-B29E-C099E6E59CCB}" name="Did you track the percentage of job hours that went to women?" dataDxfId="65" totalsRowDxfId="21"/>
    <tableColumn id="23" xr3:uid="{FB17C2FD-6079-4175-9E10-A5836BED284A}" name="Did you track the percentage of job hours that went to local residents?" dataDxfId="64" totalsRowDxfId="20"/>
    <tableColumn id="24" xr3:uid="{5ADB4757-EBF6-4EB8-B9B4-4ABAD5DE0760}" name="Enter number of units: less than or equal to 30% Area Median Income" totalsRowFunction="sum" dataDxfId="63" totalsRowDxfId="19"/>
    <tableColumn id="25" xr3:uid="{1B5ABF45-AA4B-4D1D-ADA3-0115A5D1CDD7}" name="Enter number of units: 31-60% Area Median Income" totalsRowFunction="sum" dataDxfId="62" totalsRowDxfId="18"/>
    <tableColumn id="26" xr3:uid="{E29BDAED-A64E-4CE6-B245-F5C2B6F04A53}" name="Enter number of units: 61-80% Area Median Income" totalsRowFunction="sum" dataDxfId="61" totalsRowDxfId="17"/>
    <tableColumn id="27" xr3:uid="{76392E41-6022-4D81-A079-67D979783022}" name="Enter number of units: greater than or equal to 81% Area Median Income " totalsRowFunction="sum" dataDxfId="60" totalsRowDxfId="16"/>
    <tableColumn id="28" xr3:uid="{6B0CD7CD-CD94-46AA-A97C-335680A93FAE}" name="Indicate other household characteristics targeted by this project." dataDxfId="59" totalsRowDxfId="15"/>
    <tableColumn id="29" xr3:uid="{0322EDCF-5EF4-4063-9698-892867D84BBE}" name="Is this project currently or in the process of becoming smoke-free?" dataDxfId="58" totalsRowDxfId="14"/>
    <tableColumn id="30" xr3:uid="{EC3BA3D0-551F-45A5-89D5-EB0B152FEB23}" name="Is this project located within one half (1/2) mile of major public transit with nearby services?" dataDxfId="57" totalsRowDxfId="13"/>
    <tableColumn id="31" xr3:uid="{57690E72-3066-4F02-820F-D7080459431D}" name="Do you plan to build the project to Passive House standards?" dataDxfId="56" totalsRowDxfId="12"/>
    <tableColumn id="32" xr3:uid="{FB2213BC-2D8D-416A-9CE7-6528B9D38E17}" name="Does this project incorporate environmentally sustainable development or operating strategies?" dataDxfId="55" totalsRowDxfId="11"/>
    <tableColumn id="33" xr3:uid="{97965B2C-1BAA-4F5D-810C-2FA0303A42D7}" name="Please specify these environmental strategies." dataDxfId="54" totalsRowDxfId="10"/>
    <tableColumn id="34" xr3:uid="{24370C55-08C5-4250-AC0A-B779005448C2}" name="List any partners that collaborated on this project." dataDxfId="53" totalsRowDxfId="9"/>
    <tableColumn id="35" xr3:uid="{4066411E-EE9A-4B4E-B1F1-65B89A4C6576}" name="Indicate any PREDEVELOPMENT finance sources for this project." dataDxfId="52" totalsRowDxfId="8"/>
    <tableColumn id="36" xr3:uid="{5BF7B0CD-BE78-4FC1-AECA-3184B6612BAF}" name="Indicate any MUNICIPAL finance sources for this project." dataDxfId="51" totalsRowDxfId="7"/>
    <tableColumn id="37" xr3:uid="{F64FF9F5-3D9B-410B-95C5-7E337BD59E3E}" name="Indicate any STATE finance sources for this project." dataDxfId="50" totalsRowDxfId="6"/>
    <tableColumn id="38" xr3:uid="{217C4261-CEF5-4132-8FBE-DA999B23D800}" name="Indicate any FEDERAL finance sources for this project." dataDxfId="49" totalsRowDxfId="5"/>
    <tableColumn id="39" xr3:uid="{F53D1C68-83A3-4BAB-8E85-2D2CEB3FB89B}" name="Indicate any PRIVATE finance sources for this project." dataDxfId="48" totalsRowDxfId="4"/>
    <tableColumn id="40" xr3:uid="{326F33F3-83E4-4BB8-A839-15880D8D8901}" name="Please describe the other financial institution(s)." dataDxfId="47" totalsRowDxfId="3"/>
    <tableColumn id="41" xr3:uid="{C8C90C1C-159E-4B72-9956-3886890BA978}" name="Please describe the other foundation(s)." dataDxfId="46" totalsRowDxfId="2"/>
    <tableColumn id="42" xr3:uid="{A82C3DFA-0F94-4D8D-AA65-7876E4F8782F}" name="Please describe the other private source(s)." dataDxfId="45" totalsRowDxfId="1"/>
    <tableColumn id="43" xr3:uid="{9DB18A9C-C239-4FAF-9542-23E002F34543}" name="Project Status: Title" dataDxfId="44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5"/>
  <sheetViews>
    <sheetView tabSelected="1" workbookViewId="0">
      <selection activeCell="A13" sqref="A13"/>
    </sheetView>
  </sheetViews>
  <sheetFormatPr defaultColWidth="9.1328125" defaultRowHeight="34.5" customHeight="1" x14ac:dyDescent="0.45"/>
  <cols>
    <col min="1" max="1" width="21.265625" style="2" customWidth="1"/>
    <col min="2" max="2" width="15.1328125" style="2" customWidth="1"/>
    <col min="3" max="3" width="49.1328125" style="2" customWidth="1"/>
    <col min="4" max="4" width="43.86328125" style="2" customWidth="1"/>
    <col min="5" max="5" width="44.3984375" style="2" customWidth="1"/>
    <col min="6" max="6" width="43" style="2" customWidth="1"/>
    <col min="7" max="7" width="29.86328125" style="2" customWidth="1"/>
    <col min="8" max="8" width="58.59765625" style="2" customWidth="1"/>
    <col min="9" max="9" width="57.265625" style="2" customWidth="1"/>
    <col min="10" max="10" width="41.59765625" style="2" customWidth="1"/>
    <col min="11" max="11" width="65.73046875" style="2" customWidth="1"/>
    <col min="12" max="13" width="46.86328125" style="2" customWidth="1"/>
    <col min="14" max="14" width="22.3984375" style="2" customWidth="1"/>
    <col min="15" max="15" width="36.59765625" style="2" customWidth="1"/>
    <col min="16" max="16" width="66.265625" style="2" customWidth="1"/>
    <col min="17" max="17" width="17.59765625" style="2" customWidth="1"/>
    <col min="18" max="18" width="49.3984375" style="2" customWidth="1"/>
    <col min="19" max="19" width="48.86328125" style="2" customWidth="1"/>
    <col min="20" max="20" width="50" style="2" customWidth="1"/>
    <col min="21" max="21" width="50.265625" style="2" customWidth="1"/>
    <col min="22" max="22" width="65.59765625" style="2" customWidth="1"/>
    <col min="23" max="23" width="58.86328125" style="2" customWidth="1"/>
    <col min="24" max="24" width="65" style="2" customWidth="1"/>
    <col min="25" max="25" width="64.1328125" style="2" customWidth="1"/>
    <col min="26" max="27" width="48.59765625" style="2" customWidth="1"/>
    <col min="28" max="28" width="67.59765625" style="2" customWidth="1"/>
    <col min="29" max="29" width="60" style="2" customWidth="1"/>
    <col min="30" max="30" width="61.59765625" style="2" customWidth="1"/>
    <col min="31" max="31" width="73.3984375" style="2" customWidth="1"/>
    <col min="32" max="32" width="56.265625" style="2" customWidth="1"/>
    <col min="33" max="33" width="73.3984375" style="2" customWidth="1"/>
    <col min="34" max="34" width="44.3984375" style="2" customWidth="1"/>
    <col min="35" max="35" width="46.86328125" style="2" customWidth="1"/>
    <col min="36" max="36" width="59" style="2" customWidth="1"/>
    <col min="37" max="37" width="52.73046875" style="2" customWidth="1"/>
    <col min="38" max="38" width="47.73046875" style="2" customWidth="1"/>
    <col min="39" max="39" width="50" style="2" customWidth="1"/>
    <col min="40" max="40" width="49.86328125" style="2" customWidth="1"/>
    <col min="41" max="41" width="46.265625" style="2" customWidth="1"/>
    <col min="42" max="42" width="38.86328125" style="2" customWidth="1"/>
    <col min="43" max="43" width="41.59765625" style="2" customWidth="1"/>
    <col min="44" max="44" width="20.265625" style="2" customWidth="1"/>
    <col min="45" max="16384" width="9.1328125" style="2"/>
  </cols>
  <sheetData>
    <row r="1" spans="1:44" ht="34.5" customHeight="1" x14ac:dyDescent="0.45">
      <c r="A1" s="1" t="s">
        <v>259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261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</row>
    <row r="2" spans="1:44" ht="34.5" customHeight="1" x14ac:dyDescent="0.45">
      <c r="A2" s="2" t="s">
        <v>251</v>
      </c>
      <c r="B2" s="2" t="s">
        <v>252</v>
      </c>
      <c r="C2" s="2" t="s">
        <v>253</v>
      </c>
      <c r="E2" s="2" t="s">
        <v>70</v>
      </c>
      <c r="F2" s="2" t="s">
        <v>254</v>
      </c>
      <c r="G2" s="2" t="s">
        <v>53</v>
      </c>
      <c r="H2" s="2">
        <v>2022</v>
      </c>
      <c r="I2" s="2" t="s">
        <v>50</v>
      </c>
      <c r="J2" s="2" t="s">
        <v>61</v>
      </c>
      <c r="K2" s="3">
        <v>2500000</v>
      </c>
      <c r="L2" s="2">
        <v>15</v>
      </c>
      <c r="M2" s="4">
        <f>Table1[[#This Row],[What is the total number of units for this project?]]*1.61</f>
        <v>24.150000000000002</v>
      </c>
      <c r="N2" s="2">
        <v>15</v>
      </c>
      <c r="O2" s="2">
        <v>0</v>
      </c>
      <c r="P2" s="2">
        <v>0</v>
      </c>
      <c r="R2" s="2">
        <v>100</v>
      </c>
      <c r="S2" s="2">
        <v>100</v>
      </c>
      <c r="T2" s="2" t="s">
        <v>76</v>
      </c>
      <c r="U2" s="2" t="s">
        <v>76</v>
      </c>
      <c r="V2" s="2">
        <v>100</v>
      </c>
      <c r="W2" s="2" t="s">
        <v>76</v>
      </c>
      <c r="X2" s="2">
        <v>100</v>
      </c>
      <c r="Y2" s="2">
        <v>5</v>
      </c>
      <c r="Z2" s="2">
        <v>7</v>
      </c>
      <c r="AA2" s="2">
        <v>3</v>
      </c>
      <c r="AB2" s="2">
        <v>0</v>
      </c>
      <c r="AC2" s="2" t="s">
        <v>46</v>
      </c>
      <c r="AD2" s="2" t="s">
        <v>53</v>
      </c>
      <c r="AE2" s="2" t="s">
        <v>53</v>
      </c>
      <c r="AF2" s="2" t="s">
        <v>44</v>
      </c>
      <c r="AG2" s="2" t="s">
        <v>44</v>
      </c>
      <c r="AJ2" s="2" t="s">
        <v>255</v>
      </c>
      <c r="AK2" s="2" t="s">
        <v>256</v>
      </c>
      <c r="AL2" s="2" t="s">
        <v>81</v>
      </c>
      <c r="AM2" s="2" t="s">
        <v>81</v>
      </c>
      <c r="AN2" s="2" t="s">
        <v>257</v>
      </c>
      <c r="AQ2" s="2" t="s">
        <v>258</v>
      </c>
      <c r="AR2" s="2" t="s">
        <v>50</v>
      </c>
    </row>
    <row r="3" spans="1:44" ht="34.5" customHeight="1" x14ac:dyDescent="0.45">
      <c r="A3" s="2" t="s">
        <v>182</v>
      </c>
      <c r="B3" s="2" t="s">
        <v>183</v>
      </c>
      <c r="C3" s="2" t="s">
        <v>184</v>
      </c>
      <c r="E3" s="2" t="s">
        <v>185</v>
      </c>
      <c r="F3" s="2" t="s">
        <v>186</v>
      </c>
      <c r="G3" s="2" t="s">
        <v>44</v>
      </c>
      <c r="H3" s="2">
        <v>2022</v>
      </c>
      <c r="I3" s="2" t="s">
        <v>50</v>
      </c>
      <c r="J3" s="2" t="s">
        <v>45</v>
      </c>
      <c r="K3" s="3">
        <v>19491276</v>
      </c>
      <c r="L3" s="2">
        <v>38</v>
      </c>
      <c r="M3" s="4">
        <f>Table1[[#This Row],[What is the total number of units for this project?]]*1.61</f>
        <v>61.180000000000007</v>
      </c>
      <c r="N3" s="2">
        <v>38</v>
      </c>
      <c r="O3" s="2">
        <v>0</v>
      </c>
      <c r="P3" s="2">
        <v>0</v>
      </c>
      <c r="R3" s="2">
        <v>17</v>
      </c>
      <c r="S3" s="2" t="s">
        <v>76</v>
      </c>
      <c r="T3" s="2">
        <v>1</v>
      </c>
      <c r="U3" s="2" t="s">
        <v>76</v>
      </c>
      <c r="V3" s="2">
        <v>51</v>
      </c>
      <c r="W3" s="2" t="s">
        <v>76</v>
      </c>
      <c r="X3" s="2" t="s">
        <v>76</v>
      </c>
      <c r="Y3" s="2">
        <v>10</v>
      </c>
      <c r="Z3" s="2">
        <v>28</v>
      </c>
      <c r="AA3" s="2">
        <v>0</v>
      </c>
      <c r="AB3" s="2">
        <v>0</v>
      </c>
      <c r="AC3" s="2" t="s">
        <v>107</v>
      </c>
      <c r="AD3" s="2" t="s">
        <v>53</v>
      </c>
      <c r="AE3" s="2" t="s">
        <v>53</v>
      </c>
      <c r="AF3" s="2" t="s">
        <v>44</v>
      </c>
      <c r="AG3" s="2" t="s">
        <v>53</v>
      </c>
      <c r="AH3" s="2" t="s">
        <v>187</v>
      </c>
      <c r="AJ3" s="2" t="s">
        <v>97</v>
      </c>
      <c r="AK3" s="2" t="s">
        <v>188</v>
      </c>
      <c r="AL3" s="2" t="s">
        <v>189</v>
      </c>
      <c r="AM3" s="2" t="s">
        <v>58</v>
      </c>
      <c r="AN3" s="2" t="s">
        <v>190</v>
      </c>
      <c r="AR3" s="2" t="s">
        <v>50</v>
      </c>
    </row>
    <row r="4" spans="1:44" ht="34.5" customHeight="1" x14ac:dyDescent="0.45">
      <c r="A4" s="2" t="s">
        <v>98</v>
      </c>
      <c r="B4" s="2" t="s">
        <v>99</v>
      </c>
      <c r="C4" s="2" t="s">
        <v>99</v>
      </c>
      <c r="E4" s="2" t="s">
        <v>100</v>
      </c>
      <c r="F4" s="2" t="s">
        <v>101</v>
      </c>
      <c r="G4" s="2" t="s">
        <v>44</v>
      </c>
      <c r="H4" s="2">
        <v>2022</v>
      </c>
      <c r="I4" s="2" t="s">
        <v>50</v>
      </c>
      <c r="J4" s="2" t="s">
        <v>61</v>
      </c>
      <c r="K4" s="3">
        <v>250000</v>
      </c>
      <c r="L4" s="2">
        <v>1</v>
      </c>
      <c r="M4" s="4">
        <f>Table1[[#This Row],[What is the total number of units for this project?]]*1.61</f>
        <v>1.61</v>
      </c>
      <c r="N4" s="2">
        <v>1</v>
      </c>
      <c r="O4" s="2">
        <v>0</v>
      </c>
      <c r="P4" s="2">
        <v>0</v>
      </c>
      <c r="R4" s="2" t="s">
        <v>76</v>
      </c>
      <c r="S4" s="2" t="s">
        <v>76</v>
      </c>
      <c r="T4" s="2" t="s">
        <v>76</v>
      </c>
      <c r="U4" s="2" t="s">
        <v>76</v>
      </c>
      <c r="V4" s="2" t="s">
        <v>76</v>
      </c>
      <c r="W4" s="2" t="s">
        <v>76</v>
      </c>
      <c r="X4" s="2" t="s">
        <v>76</v>
      </c>
      <c r="Y4" s="2">
        <v>0</v>
      </c>
      <c r="Z4" s="2">
        <v>0</v>
      </c>
      <c r="AA4" s="2">
        <v>1</v>
      </c>
      <c r="AB4" s="2">
        <v>0</v>
      </c>
      <c r="AC4" s="2" t="s">
        <v>46</v>
      </c>
      <c r="AD4" s="2" t="s">
        <v>53</v>
      </c>
      <c r="AE4" s="2" t="s">
        <v>44</v>
      </c>
      <c r="AF4" s="2" t="s">
        <v>77</v>
      </c>
      <c r="AG4" s="2" t="s">
        <v>53</v>
      </c>
      <c r="AH4" s="2" t="s">
        <v>102</v>
      </c>
      <c r="AJ4" s="2" t="s">
        <v>80</v>
      </c>
      <c r="AK4" s="2" t="s">
        <v>81</v>
      </c>
      <c r="AL4" s="2" t="s">
        <v>103</v>
      </c>
      <c r="AM4" s="2" t="s">
        <v>81</v>
      </c>
      <c r="AN4" s="2" t="s">
        <v>104</v>
      </c>
      <c r="AP4" s="2" t="s">
        <v>105</v>
      </c>
      <c r="AQ4" s="2" t="s">
        <v>106</v>
      </c>
      <c r="AR4" s="2" t="s">
        <v>50</v>
      </c>
    </row>
    <row r="5" spans="1:44" ht="34.5" customHeight="1" x14ac:dyDescent="0.45">
      <c r="A5" s="2" t="s">
        <v>191</v>
      </c>
      <c r="B5" s="2" t="s">
        <v>192</v>
      </c>
      <c r="C5" s="2" t="s">
        <v>193</v>
      </c>
      <c r="E5" s="2" t="s">
        <v>138</v>
      </c>
      <c r="F5" s="2" t="s">
        <v>194</v>
      </c>
      <c r="G5" s="2" t="s">
        <v>44</v>
      </c>
      <c r="H5" s="2">
        <v>2022</v>
      </c>
      <c r="I5" s="2" t="s">
        <v>50</v>
      </c>
      <c r="J5" s="2" t="s">
        <v>62</v>
      </c>
      <c r="K5" s="3">
        <v>21250514</v>
      </c>
      <c r="L5" s="2">
        <v>42</v>
      </c>
      <c r="M5" s="4">
        <f>Table1[[#This Row],[What is the total number of units for this project?]]*1.61</f>
        <v>67.62</v>
      </c>
      <c r="N5" s="2">
        <v>42</v>
      </c>
      <c r="O5" s="2">
        <v>0</v>
      </c>
      <c r="P5" s="2">
        <v>0</v>
      </c>
      <c r="R5" s="2">
        <v>10</v>
      </c>
      <c r="S5" s="2" t="s">
        <v>76</v>
      </c>
      <c r="T5" s="2">
        <v>12</v>
      </c>
      <c r="U5" s="2" t="s">
        <v>76</v>
      </c>
      <c r="V5" s="2">
        <v>44</v>
      </c>
      <c r="W5" s="2">
        <v>5</v>
      </c>
      <c r="X5" s="2">
        <v>40</v>
      </c>
      <c r="Y5" s="2">
        <v>15</v>
      </c>
      <c r="Z5" s="2">
        <v>20</v>
      </c>
      <c r="AA5" s="2">
        <v>7</v>
      </c>
      <c r="AB5" s="2">
        <v>0</v>
      </c>
      <c r="AC5" s="2" t="s">
        <v>195</v>
      </c>
      <c r="AD5" s="2" t="s">
        <v>53</v>
      </c>
      <c r="AE5" s="2" t="s">
        <v>53</v>
      </c>
      <c r="AF5" s="2" t="s">
        <v>77</v>
      </c>
      <c r="AG5" s="2" t="s">
        <v>53</v>
      </c>
      <c r="AH5" s="2" t="s">
        <v>196</v>
      </c>
      <c r="AI5" s="2" t="s">
        <v>197</v>
      </c>
      <c r="AJ5" s="2" t="s">
        <v>97</v>
      </c>
      <c r="AK5" s="2" t="s">
        <v>188</v>
      </c>
      <c r="AL5" s="2" t="s">
        <v>198</v>
      </c>
      <c r="AM5" s="2" t="s">
        <v>199</v>
      </c>
      <c r="AN5" s="2" t="s">
        <v>120</v>
      </c>
      <c r="AO5" s="2" t="s">
        <v>200</v>
      </c>
      <c r="AR5" s="2" t="s">
        <v>50</v>
      </c>
    </row>
    <row r="6" spans="1:44" ht="34.5" customHeight="1" x14ac:dyDescent="0.45">
      <c r="A6" s="2" t="s">
        <v>222</v>
      </c>
      <c r="B6" s="2" t="s">
        <v>223</v>
      </c>
      <c r="C6" s="2" t="s">
        <v>224</v>
      </c>
      <c r="D6" s="2" t="s">
        <v>225</v>
      </c>
      <c r="E6" s="2" t="s">
        <v>226</v>
      </c>
      <c r="F6" s="2" t="s">
        <v>227</v>
      </c>
      <c r="G6" s="2" t="s">
        <v>53</v>
      </c>
      <c r="H6" s="2">
        <v>2022</v>
      </c>
      <c r="I6" s="2" t="s">
        <v>50</v>
      </c>
      <c r="J6" s="2" t="s">
        <v>62</v>
      </c>
      <c r="K6" s="3">
        <v>79312404</v>
      </c>
      <c r="L6" s="2">
        <v>146</v>
      </c>
      <c r="M6" s="4">
        <f>Table1[[#This Row],[What is the total number of units for this project?]]*1.61</f>
        <v>235.06</v>
      </c>
      <c r="N6" s="2">
        <v>146</v>
      </c>
      <c r="O6" s="2">
        <v>0</v>
      </c>
      <c r="P6" s="2">
        <v>0</v>
      </c>
      <c r="R6" s="2">
        <v>42</v>
      </c>
      <c r="S6" s="2">
        <v>1</v>
      </c>
      <c r="T6" s="2">
        <v>7</v>
      </c>
      <c r="U6" s="2">
        <v>18</v>
      </c>
      <c r="V6" s="2" t="s">
        <v>51</v>
      </c>
      <c r="W6" s="2" t="s">
        <v>76</v>
      </c>
      <c r="X6" s="2" t="s">
        <v>76</v>
      </c>
      <c r="Y6" s="2">
        <v>19</v>
      </c>
      <c r="Z6" s="2">
        <v>120</v>
      </c>
      <c r="AA6" s="2">
        <v>7</v>
      </c>
      <c r="AB6" s="2">
        <v>0</v>
      </c>
      <c r="AC6" s="2" t="s">
        <v>162</v>
      </c>
      <c r="AD6" s="2" t="s">
        <v>53</v>
      </c>
      <c r="AE6" s="2" t="s">
        <v>53</v>
      </c>
      <c r="AF6" s="2" t="s">
        <v>44</v>
      </c>
      <c r="AG6" s="2" t="s">
        <v>44</v>
      </c>
      <c r="AJ6" s="2" t="s">
        <v>81</v>
      </c>
      <c r="AK6" s="2" t="s">
        <v>81</v>
      </c>
      <c r="AL6" s="2" t="s">
        <v>228</v>
      </c>
      <c r="AM6" s="2" t="s">
        <v>229</v>
      </c>
      <c r="AN6" s="2" t="s">
        <v>120</v>
      </c>
      <c r="AO6" s="2" t="s">
        <v>230</v>
      </c>
      <c r="AR6" s="2" t="s">
        <v>50</v>
      </c>
    </row>
    <row r="7" spans="1:44" ht="34.5" customHeight="1" x14ac:dyDescent="0.45">
      <c r="A7" s="2" t="s">
        <v>240</v>
      </c>
      <c r="B7" s="2" t="s">
        <v>241</v>
      </c>
      <c r="C7" s="2" t="s">
        <v>241</v>
      </c>
      <c r="E7" s="2" t="s">
        <v>71</v>
      </c>
      <c r="F7" s="2" t="s">
        <v>43</v>
      </c>
      <c r="G7" s="2" t="s">
        <v>44</v>
      </c>
      <c r="H7" s="2">
        <v>2022</v>
      </c>
      <c r="I7" s="2" t="s">
        <v>50</v>
      </c>
      <c r="J7" s="2" t="s">
        <v>45</v>
      </c>
      <c r="K7" s="3">
        <v>17800000</v>
      </c>
      <c r="L7" s="2">
        <v>44</v>
      </c>
      <c r="M7" s="4">
        <f>Table1[[#This Row],[What is the total number of units for this project?]]*1.61</f>
        <v>70.84</v>
      </c>
      <c r="N7" s="2">
        <v>44</v>
      </c>
      <c r="O7" s="2">
        <v>0</v>
      </c>
      <c r="P7" s="2">
        <v>0</v>
      </c>
      <c r="R7" s="2">
        <v>49</v>
      </c>
      <c r="S7" s="2" t="s">
        <v>76</v>
      </c>
      <c r="T7" s="2">
        <v>4</v>
      </c>
      <c r="U7" s="2" t="s">
        <v>76</v>
      </c>
      <c r="V7" s="2">
        <v>55</v>
      </c>
      <c r="W7" s="2">
        <v>3</v>
      </c>
      <c r="X7" s="2">
        <v>23</v>
      </c>
      <c r="Y7" s="2">
        <v>18</v>
      </c>
      <c r="Z7" s="2">
        <v>26</v>
      </c>
      <c r="AA7" s="2">
        <v>0</v>
      </c>
      <c r="AB7" s="2">
        <v>0</v>
      </c>
      <c r="AC7" s="2" t="s">
        <v>107</v>
      </c>
      <c r="AD7" s="2" t="s">
        <v>53</v>
      </c>
      <c r="AE7" s="2" t="s">
        <v>53</v>
      </c>
      <c r="AF7" s="2" t="s">
        <v>44</v>
      </c>
      <c r="AG7" s="2" t="s">
        <v>53</v>
      </c>
      <c r="AH7" s="2" t="s">
        <v>124</v>
      </c>
      <c r="AJ7" s="2" t="s">
        <v>242</v>
      </c>
      <c r="AK7" s="2" t="s">
        <v>243</v>
      </c>
      <c r="AL7" s="2" t="s">
        <v>244</v>
      </c>
      <c r="AM7" s="2" t="s">
        <v>137</v>
      </c>
      <c r="AN7" s="2" t="s">
        <v>245</v>
      </c>
      <c r="AO7" s="2" t="s">
        <v>246</v>
      </c>
      <c r="AR7" s="2" t="s">
        <v>50</v>
      </c>
    </row>
    <row r="8" spans="1:44" ht="34.5" customHeight="1" x14ac:dyDescent="0.45">
      <c r="A8" s="2" t="s">
        <v>65</v>
      </c>
      <c r="B8" s="2" t="s">
        <v>217</v>
      </c>
      <c r="C8" s="2" t="s">
        <v>216</v>
      </c>
      <c r="E8" s="2" t="s">
        <v>218</v>
      </c>
      <c r="F8" s="2" t="s">
        <v>219</v>
      </c>
      <c r="G8" s="2" t="s">
        <v>53</v>
      </c>
      <c r="H8" s="2">
        <v>2022</v>
      </c>
      <c r="I8" s="2" t="s">
        <v>50</v>
      </c>
      <c r="J8" s="2" t="s">
        <v>62</v>
      </c>
      <c r="K8" s="3">
        <v>1229569</v>
      </c>
      <c r="L8" s="2">
        <v>2</v>
      </c>
      <c r="M8" s="4">
        <f>Table1[[#This Row],[What is the total number of units for this project?]]*1.61</f>
        <v>3.22</v>
      </c>
      <c r="N8" s="2">
        <v>0</v>
      </c>
      <c r="O8" s="2">
        <v>2</v>
      </c>
      <c r="P8" s="2">
        <v>0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>
        <v>0</v>
      </c>
      <c r="Z8" s="2">
        <v>0</v>
      </c>
      <c r="AA8" s="2">
        <v>0</v>
      </c>
      <c r="AB8" s="2">
        <v>2</v>
      </c>
      <c r="AC8" s="2" t="s">
        <v>46</v>
      </c>
      <c r="AD8" s="2" t="s">
        <v>44</v>
      </c>
      <c r="AE8" s="2" t="s">
        <v>44</v>
      </c>
      <c r="AF8" s="2" t="s">
        <v>77</v>
      </c>
      <c r="AG8" s="2" t="s">
        <v>53</v>
      </c>
      <c r="AH8" s="2" t="s">
        <v>143</v>
      </c>
      <c r="AI8" s="2" t="s">
        <v>220</v>
      </c>
      <c r="AJ8" s="2" t="s">
        <v>81</v>
      </c>
      <c r="AK8" s="2" t="s">
        <v>81</v>
      </c>
      <c r="AL8" s="2" t="s">
        <v>221</v>
      </c>
      <c r="AM8" s="2" t="s">
        <v>81</v>
      </c>
      <c r="AN8" s="2" t="s">
        <v>81</v>
      </c>
      <c r="AR8" s="2" t="s">
        <v>50</v>
      </c>
    </row>
    <row r="9" spans="1:44" ht="34.5" customHeight="1" x14ac:dyDescent="0.45">
      <c r="A9" s="2" t="s">
        <v>108</v>
      </c>
      <c r="B9" s="2" t="s">
        <v>232</v>
      </c>
      <c r="C9" s="2" t="s">
        <v>233</v>
      </c>
      <c r="E9" s="2" t="s">
        <v>234</v>
      </c>
      <c r="F9" s="2" t="s">
        <v>235</v>
      </c>
      <c r="G9" s="2" t="s">
        <v>44</v>
      </c>
      <c r="H9" s="2">
        <v>2022</v>
      </c>
      <c r="I9" s="2" t="s">
        <v>50</v>
      </c>
      <c r="J9" s="2" t="s">
        <v>61</v>
      </c>
      <c r="K9" s="3">
        <v>14600000</v>
      </c>
      <c r="L9" s="2">
        <v>83</v>
      </c>
      <c r="M9" s="4">
        <f>Table1[[#This Row],[What is the total number of units for this project?]]*1.61</f>
        <v>133.63</v>
      </c>
      <c r="N9" s="2">
        <v>83</v>
      </c>
      <c r="O9" s="2">
        <v>0</v>
      </c>
      <c r="P9" s="2">
        <v>0</v>
      </c>
      <c r="R9" s="2" t="s">
        <v>76</v>
      </c>
      <c r="S9" s="2">
        <v>16</v>
      </c>
      <c r="T9" s="2" t="s">
        <v>76</v>
      </c>
      <c r="U9" s="2" t="s">
        <v>76</v>
      </c>
      <c r="V9" s="2">
        <v>65</v>
      </c>
      <c r="W9" s="2" t="s">
        <v>76</v>
      </c>
      <c r="X9" s="2" t="s">
        <v>76</v>
      </c>
      <c r="Y9" s="2">
        <v>0</v>
      </c>
      <c r="Z9" s="2">
        <v>72</v>
      </c>
      <c r="AA9" s="2">
        <v>0</v>
      </c>
      <c r="AB9" s="2">
        <v>11</v>
      </c>
      <c r="AC9" s="2" t="s">
        <v>64</v>
      </c>
      <c r="AD9" s="2" t="s">
        <v>44</v>
      </c>
      <c r="AE9" s="2" t="s">
        <v>44</v>
      </c>
      <c r="AF9" s="2" t="s">
        <v>77</v>
      </c>
      <c r="AG9" s="2" t="s">
        <v>44</v>
      </c>
      <c r="AI9" s="2" t="s">
        <v>236</v>
      </c>
      <c r="AJ9" s="2" t="s">
        <v>80</v>
      </c>
      <c r="AK9" s="2" t="s">
        <v>81</v>
      </c>
      <c r="AL9" s="2" t="s">
        <v>237</v>
      </c>
      <c r="AM9" s="2" t="s">
        <v>238</v>
      </c>
      <c r="AN9" s="2" t="s">
        <v>82</v>
      </c>
      <c r="AQ9" s="2" t="s">
        <v>239</v>
      </c>
      <c r="AR9" s="2" t="s">
        <v>50</v>
      </c>
    </row>
    <row r="10" spans="1:44" ht="34.5" customHeight="1" x14ac:dyDescent="0.45">
      <c r="A10" s="2" t="s">
        <v>108</v>
      </c>
      <c r="B10" s="2" t="s">
        <v>139</v>
      </c>
      <c r="C10" s="2" t="s">
        <v>140</v>
      </c>
      <c r="E10" s="2" t="s">
        <v>141</v>
      </c>
      <c r="F10" s="2" t="s">
        <v>142</v>
      </c>
      <c r="G10" s="2" t="s">
        <v>44</v>
      </c>
      <c r="H10" s="2">
        <v>2022</v>
      </c>
      <c r="I10" s="2" t="s">
        <v>50</v>
      </c>
      <c r="J10" s="2" t="s">
        <v>109</v>
      </c>
      <c r="K10" s="3">
        <v>2631000</v>
      </c>
      <c r="L10" s="2">
        <v>8</v>
      </c>
      <c r="M10" s="4">
        <f>Table1[[#This Row],[What is the total number of units for this project?]]*1.61</f>
        <v>12.88</v>
      </c>
      <c r="N10" s="2">
        <v>8</v>
      </c>
      <c r="O10" s="2">
        <v>0</v>
      </c>
      <c r="P10" s="2">
        <v>0</v>
      </c>
      <c r="R10" s="2">
        <v>1</v>
      </c>
      <c r="S10" s="2" t="s">
        <v>76</v>
      </c>
      <c r="T10" s="2" t="s">
        <v>51</v>
      </c>
      <c r="U10" s="2" t="s">
        <v>51</v>
      </c>
      <c r="V10" s="2" t="s">
        <v>76</v>
      </c>
      <c r="W10" s="2" t="s">
        <v>76</v>
      </c>
      <c r="X10" s="2" t="s">
        <v>76</v>
      </c>
      <c r="Y10" s="2">
        <v>8</v>
      </c>
      <c r="Z10" s="2">
        <v>0</v>
      </c>
      <c r="AA10" s="2">
        <v>0</v>
      </c>
      <c r="AB10" s="2">
        <v>0</v>
      </c>
      <c r="AC10" s="2" t="s">
        <v>69</v>
      </c>
      <c r="AD10" s="2" t="s">
        <v>53</v>
      </c>
      <c r="AE10" s="2" t="s">
        <v>44</v>
      </c>
      <c r="AF10" s="2" t="s">
        <v>77</v>
      </c>
      <c r="AG10" s="2" t="s">
        <v>53</v>
      </c>
      <c r="AH10" s="2" t="s">
        <v>143</v>
      </c>
      <c r="AJ10" s="2" t="s">
        <v>81</v>
      </c>
      <c r="AK10" s="2" t="s">
        <v>144</v>
      </c>
      <c r="AL10" s="2" t="s">
        <v>145</v>
      </c>
      <c r="AM10" s="2" t="s">
        <v>146</v>
      </c>
      <c r="AN10" s="2" t="s">
        <v>120</v>
      </c>
      <c r="AO10" s="2" t="s">
        <v>147</v>
      </c>
      <c r="AR10" s="2" t="s">
        <v>50</v>
      </c>
    </row>
    <row r="11" spans="1:44" ht="34.5" customHeight="1" x14ac:dyDescent="0.45">
      <c r="A11" s="2" t="s">
        <v>262</v>
      </c>
      <c r="B11" s="2" t="s">
        <v>150</v>
      </c>
      <c r="C11" s="2" t="s">
        <v>151</v>
      </c>
      <c r="E11" s="2" t="s">
        <v>148</v>
      </c>
      <c r="F11" s="2" t="s">
        <v>149</v>
      </c>
      <c r="G11" s="2" t="s">
        <v>44</v>
      </c>
      <c r="H11" s="2">
        <v>2022</v>
      </c>
      <c r="I11" s="2" t="s">
        <v>50</v>
      </c>
      <c r="J11" s="2" t="s">
        <v>45</v>
      </c>
      <c r="K11" s="3">
        <v>785093</v>
      </c>
      <c r="L11" s="2">
        <v>2</v>
      </c>
      <c r="M11" s="4">
        <f>Table1[[#This Row],[What is the total number of units for this project?]]*1.61</f>
        <v>3.22</v>
      </c>
      <c r="N11" s="2">
        <v>2</v>
      </c>
      <c r="O11" s="2">
        <v>0</v>
      </c>
      <c r="P11" s="2">
        <v>0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>
        <v>0</v>
      </c>
      <c r="Z11" s="2">
        <v>0</v>
      </c>
      <c r="AA11" s="2">
        <v>1</v>
      </c>
      <c r="AB11" s="2">
        <v>1</v>
      </c>
      <c r="AC11" s="2" t="s">
        <v>152</v>
      </c>
      <c r="AD11" s="2" t="s">
        <v>53</v>
      </c>
      <c r="AE11" s="2" t="s">
        <v>53</v>
      </c>
      <c r="AF11" s="2" t="s">
        <v>44</v>
      </c>
      <c r="AG11" s="2" t="s">
        <v>53</v>
      </c>
      <c r="AH11" s="2" t="s">
        <v>153</v>
      </c>
      <c r="AI11" s="2" t="s">
        <v>154</v>
      </c>
      <c r="AJ11" s="2" t="s">
        <v>80</v>
      </c>
      <c r="AK11" s="2" t="s">
        <v>155</v>
      </c>
      <c r="AL11" s="2" t="s">
        <v>81</v>
      </c>
      <c r="AM11" s="2" t="s">
        <v>81</v>
      </c>
      <c r="AN11" s="2" t="s">
        <v>82</v>
      </c>
      <c r="AQ11" s="2" t="s">
        <v>156</v>
      </c>
      <c r="AR11" s="2" t="s">
        <v>50</v>
      </c>
    </row>
    <row r="12" spans="1:44" ht="34.5" customHeight="1" x14ac:dyDescent="0.45">
      <c r="A12" s="2" t="s">
        <v>262</v>
      </c>
      <c r="B12" s="2" t="s">
        <v>174</v>
      </c>
      <c r="C12" s="2" t="s">
        <v>175</v>
      </c>
      <c r="E12" s="2" t="s">
        <v>176</v>
      </c>
      <c r="F12" s="2" t="s">
        <v>177</v>
      </c>
      <c r="G12" s="2" t="s">
        <v>44</v>
      </c>
      <c r="H12" s="2">
        <v>2022</v>
      </c>
      <c r="I12" s="2" t="s">
        <v>50</v>
      </c>
      <c r="J12" s="2" t="s">
        <v>45</v>
      </c>
      <c r="K12" s="3">
        <v>10397397</v>
      </c>
      <c r="L12" s="2">
        <v>20</v>
      </c>
      <c r="M12" s="4">
        <f>Table1[[#This Row],[What is the total number of units for this project?]]*1.61</f>
        <v>32.200000000000003</v>
      </c>
      <c r="N12" s="2">
        <v>20</v>
      </c>
      <c r="O12" s="2">
        <v>0</v>
      </c>
      <c r="P12" s="2">
        <v>0</v>
      </c>
      <c r="R12" s="2" t="s">
        <v>51</v>
      </c>
      <c r="S12" s="2" t="s">
        <v>51</v>
      </c>
      <c r="T12" s="2" t="s">
        <v>51</v>
      </c>
      <c r="U12" s="2" t="s">
        <v>51</v>
      </c>
      <c r="V12" s="2" t="s">
        <v>76</v>
      </c>
      <c r="W12" s="2" t="s">
        <v>76</v>
      </c>
      <c r="X12" s="2" t="s">
        <v>76</v>
      </c>
      <c r="Y12" s="2">
        <v>2</v>
      </c>
      <c r="Z12" s="2">
        <v>0</v>
      </c>
      <c r="AA12" s="2">
        <v>18</v>
      </c>
      <c r="AB12" s="2">
        <v>0</v>
      </c>
      <c r="AC12" s="2" t="s">
        <v>152</v>
      </c>
      <c r="AD12" s="2" t="s">
        <v>53</v>
      </c>
      <c r="AE12" s="2" t="s">
        <v>53</v>
      </c>
      <c r="AF12" s="2" t="s">
        <v>44</v>
      </c>
      <c r="AG12" s="2" t="s">
        <v>53</v>
      </c>
      <c r="AH12" s="2" t="s">
        <v>54</v>
      </c>
      <c r="AI12" s="2" t="s">
        <v>178</v>
      </c>
      <c r="AJ12" s="2" t="s">
        <v>80</v>
      </c>
      <c r="AK12" s="2" t="s">
        <v>144</v>
      </c>
      <c r="AL12" s="2" t="s">
        <v>179</v>
      </c>
      <c r="AM12" s="2" t="s">
        <v>81</v>
      </c>
      <c r="AN12" s="2" t="s">
        <v>104</v>
      </c>
      <c r="AP12" s="2" t="s">
        <v>180</v>
      </c>
      <c r="AQ12" s="2" t="s">
        <v>181</v>
      </c>
      <c r="AR12" s="2" t="s">
        <v>50</v>
      </c>
    </row>
    <row r="13" spans="1:44" ht="34.5" customHeight="1" x14ac:dyDescent="0.45">
      <c r="A13" s="2" t="s">
        <v>67</v>
      </c>
      <c r="B13" s="2" t="s">
        <v>84</v>
      </c>
      <c r="C13" s="2" t="s">
        <v>85</v>
      </c>
      <c r="E13" s="2" t="s">
        <v>74</v>
      </c>
      <c r="F13" s="2" t="s">
        <v>86</v>
      </c>
      <c r="G13" s="2" t="s">
        <v>44</v>
      </c>
      <c r="H13" s="2">
        <v>2022</v>
      </c>
      <c r="I13" s="2" t="s">
        <v>50</v>
      </c>
      <c r="J13" s="2" t="s">
        <v>61</v>
      </c>
      <c r="K13" s="3">
        <v>225000</v>
      </c>
      <c r="L13" s="2">
        <v>11</v>
      </c>
      <c r="M13" s="4">
        <f>Table1[[#This Row],[What is the total number of units for this project?]]*1.61</f>
        <v>17.71</v>
      </c>
      <c r="N13" s="2">
        <v>11</v>
      </c>
      <c r="O13" s="2">
        <v>0</v>
      </c>
      <c r="P13" s="2">
        <v>0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76</v>
      </c>
      <c r="Y13" s="2">
        <v>11</v>
      </c>
      <c r="Z13" s="2">
        <v>0</v>
      </c>
      <c r="AA13" s="2">
        <v>0</v>
      </c>
      <c r="AB13" s="2">
        <v>0</v>
      </c>
      <c r="AC13" s="2" t="s">
        <v>69</v>
      </c>
      <c r="AD13" s="2" t="s">
        <v>44</v>
      </c>
      <c r="AE13" s="2" t="s">
        <v>53</v>
      </c>
      <c r="AF13" s="2" t="s">
        <v>77</v>
      </c>
      <c r="AG13" s="2" t="s">
        <v>53</v>
      </c>
      <c r="AH13" s="2" t="s">
        <v>78</v>
      </c>
      <c r="AI13" s="2" t="s">
        <v>79</v>
      </c>
      <c r="AJ13" s="2" t="s">
        <v>80</v>
      </c>
      <c r="AK13" s="2" t="s">
        <v>81</v>
      </c>
      <c r="AL13" s="2" t="s">
        <v>81</v>
      </c>
      <c r="AM13" s="2" t="s">
        <v>81</v>
      </c>
      <c r="AN13" s="2" t="s">
        <v>82</v>
      </c>
      <c r="AQ13" s="2" t="s">
        <v>83</v>
      </c>
      <c r="AR13" s="2" t="s">
        <v>50</v>
      </c>
    </row>
    <row r="14" spans="1:44" ht="34.5" customHeight="1" x14ac:dyDescent="0.45">
      <c r="A14" s="2" t="s">
        <v>67</v>
      </c>
      <c r="B14" s="2" t="s">
        <v>72</v>
      </c>
      <c r="C14" s="2" t="s">
        <v>73</v>
      </c>
      <c r="E14" s="2" t="s">
        <v>74</v>
      </c>
      <c r="F14" s="2" t="s">
        <v>75</v>
      </c>
      <c r="G14" s="2" t="s">
        <v>44</v>
      </c>
      <c r="H14" s="2">
        <v>2022</v>
      </c>
      <c r="I14" s="2" t="s">
        <v>50</v>
      </c>
      <c r="J14" s="2" t="s">
        <v>61</v>
      </c>
      <c r="K14" s="3">
        <v>375000</v>
      </c>
      <c r="L14" s="2">
        <v>20</v>
      </c>
      <c r="M14" s="4">
        <f>Table1[[#This Row],[What is the total number of units for this project?]]*1.61</f>
        <v>32.200000000000003</v>
      </c>
      <c r="N14" s="2">
        <v>20</v>
      </c>
      <c r="O14" s="2">
        <v>0</v>
      </c>
      <c r="P14" s="2">
        <v>0</v>
      </c>
      <c r="R14" s="2" t="s">
        <v>76</v>
      </c>
      <c r="S14" s="2" t="s">
        <v>76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76</v>
      </c>
      <c r="Y14" s="2">
        <v>20</v>
      </c>
      <c r="Z14" s="2">
        <v>0</v>
      </c>
      <c r="AA14" s="2">
        <v>0</v>
      </c>
      <c r="AB14" s="2">
        <v>0</v>
      </c>
      <c r="AC14" s="2" t="s">
        <v>69</v>
      </c>
      <c r="AD14" s="2" t="s">
        <v>44</v>
      </c>
      <c r="AE14" s="2" t="s">
        <v>53</v>
      </c>
      <c r="AF14" s="2" t="s">
        <v>77</v>
      </c>
      <c r="AG14" s="2" t="s">
        <v>53</v>
      </c>
      <c r="AH14" s="2" t="s">
        <v>78</v>
      </c>
      <c r="AI14" s="2" t="s">
        <v>79</v>
      </c>
      <c r="AJ14" s="2" t="s">
        <v>80</v>
      </c>
      <c r="AK14" s="2" t="s">
        <v>81</v>
      </c>
      <c r="AL14" s="2" t="s">
        <v>81</v>
      </c>
      <c r="AM14" s="2" t="s">
        <v>81</v>
      </c>
      <c r="AN14" s="2" t="s">
        <v>82</v>
      </c>
      <c r="AQ14" s="2" t="s">
        <v>83</v>
      </c>
      <c r="AR14" s="2" t="s">
        <v>50</v>
      </c>
    </row>
    <row r="15" spans="1:44" ht="34.5" customHeight="1" x14ac:dyDescent="0.45">
      <c r="A15" s="2" t="s">
        <v>67</v>
      </c>
      <c r="B15" s="2" t="s">
        <v>87</v>
      </c>
      <c r="C15" s="2" t="s">
        <v>88</v>
      </c>
      <c r="E15" s="2" t="s">
        <v>89</v>
      </c>
      <c r="F15" s="2" t="s">
        <v>90</v>
      </c>
      <c r="G15" s="2" t="s">
        <v>44</v>
      </c>
      <c r="H15" s="2">
        <v>2022</v>
      </c>
      <c r="I15" s="2" t="s">
        <v>50</v>
      </c>
      <c r="J15" s="2" t="s">
        <v>61</v>
      </c>
      <c r="K15" s="3">
        <v>650000</v>
      </c>
      <c r="L15" s="2">
        <v>14</v>
      </c>
      <c r="M15" s="4">
        <f>Table1[[#This Row],[What is the total number of units for this project?]]*1.61</f>
        <v>22.540000000000003</v>
      </c>
      <c r="N15" s="2">
        <v>14</v>
      </c>
      <c r="O15" s="2">
        <v>0</v>
      </c>
      <c r="P15" s="2">
        <v>0</v>
      </c>
      <c r="R15" s="2" t="s">
        <v>76</v>
      </c>
      <c r="S15" s="2" t="s">
        <v>76</v>
      </c>
      <c r="T15" s="2" t="s">
        <v>76</v>
      </c>
      <c r="U15" s="2" t="s">
        <v>76</v>
      </c>
      <c r="V15" s="2" t="s">
        <v>76</v>
      </c>
      <c r="W15" s="2" t="s">
        <v>76</v>
      </c>
      <c r="X15" s="2" t="s">
        <v>76</v>
      </c>
      <c r="Y15" s="2">
        <v>3</v>
      </c>
      <c r="Z15" s="2">
        <v>11</v>
      </c>
      <c r="AA15" s="2">
        <v>0</v>
      </c>
      <c r="AB15" s="2">
        <v>0</v>
      </c>
      <c r="AC15" s="2" t="s">
        <v>69</v>
      </c>
      <c r="AD15" s="2" t="s">
        <v>44</v>
      </c>
      <c r="AE15" s="2" t="s">
        <v>53</v>
      </c>
      <c r="AF15" s="2" t="s">
        <v>77</v>
      </c>
      <c r="AG15" s="2" t="s">
        <v>53</v>
      </c>
      <c r="AH15" s="2" t="s">
        <v>91</v>
      </c>
      <c r="AI15" s="2" t="s">
        <v>92</v>
      </c>
      <c r="AJ15" s="2" t="s">
        <v>80</v>
      </c>
      <c r="AK15" s="2" t="s">
        <v>81</v>
      </c>
      <c r="AL15" s="2" t="s">
        <v>93</v>
      </c>
      <c r="AM15" s="2" t="s">
        <v>81</v>
      </c>
      <c r="AN15" s="2" t="s">
        <v>94</v>
      </c>
      <c r="AP15" s="2" t="s">
        <v>95</v>
      </c>
      <c r="AR15" s="2" t="s">
        <v>50</v>
      </c>
    </row>
    <row r="16" spans="1:44" ht="34.5" customHeight="1" x14ac:dyDescent="0.45">
      <c r="A16" s="2" t="s">
        <v>157</v>
      </c>
      <c r="B16" s="2" t="s">
        <v>159</v>
      </c>
      <c r="C16" s="2" t="s">
        <v>160</v>
      </c>
      <c r="E16" s="2" t="s">
        <v>158</v>
      </c>
      <c r="F16" s="2" t="s">
        <v>161</v>
      </c>
      <c r="G16" s="2" t="s">
        <v>44</v>
      </c>
      <c r="H16" s="2">
        <v>2022</v>
      </c>
      <c r="I16" s="2" t="s">
        <v>50</v>
      </c>
      <c r="J16" s="2" t="s">
        <v>45</v>
      </c>
      <c r="K16" s="3">
        <v>5500000</v>
      </c>
      <c r="L16" s="2">
        <v>11</v>
      </c>
      <c r="M16" s="4">
        <f>Table1[[#This Row],[What is the total number of units for this project?]]*1.61</f>
        <v>17.71</v>
      </c>
      <c r="N16" s="2">
        <v>0</v>
      </c>
      <c r="O16" s="2">
        <v>11</v>
      </c>
      <c r="P16" s="2">
        <v>0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76</v>
      </c>
      <c r="Y16" s="2">
        <v>0</v>
      </c>
      <c r="Z16" s="2">
        <v>0</v>
      </c>
      <c r="AA16" s="2">
        <v>4</v>
      </c>
      <c r="AB16" s="2">
        <v>7</v>
      </c>
      <c r="AC16" s="2" t="s">
        <v>162</v>
      </c>
      <c r="AD16" s="2" t="s">
        <v>53</v>
      </c>
      <c r="AE16" s="2" t="s">
        <v>53</v>
      </c>
      <c r="AF16" s="2" t="s">
        <v>44</v>
      </c>
      <c r="AG16" s="2" t="s">
        <v>53</v>
      </c>
      <c r="AH16" s="2" t="s">
        <v>143</v>
      </c>
      <c r="AI16" s="2" t="s">
        <v>163</v>
      </c>
      <c r="AJ16" s="2" t="s">
        <v>97</v>
      </c>
      <c r="AK16" s="2" t="s">
        <v>164</v>
      </c>
      <c r="AL16" s="2" t="s">
        <v>165</v>
      </c>
      <c r="AM16" s="2" t="s">
        <v>166</v>
      </c>
      <c r="AN16" s="2" t="s">
        <v>82</v>
      </c>
      <c r="AQ16" s="2" t="s">
        <v>167</v>
      </c>
      <c r="AR16" s="2" t="s">
        <v>50</v>
      </c>
    </row>
    <row r="17" spans="1:44" ht="34.5" customHeight="1" x14ac:dyDescent="0.45">
      <c r="A17" s="2" t="s">
        <v>157</v>
      </c>
      <c r="B17" s="2" t="s">
        <v>168</v>
      </c>
      <c r="C17" s="2" t="s">
        <v>169</v>
      </c>
      <c r="D17" s="2" t="s">
        <v>170</v>
      </c>
      <c r="E17" s="2" t="s">
        <v>158</v>
      </c>
      <c r="F17" s="2" t="s">
        <v>161</v>
      </c>
      <c r="G17" s="2" t="s">
        <v>53</v>
      </c>
      <c r="H17" s="2">
        <v>2022</v>
      </c>
      <c r="I17" s="2" t="s">
        <v>50</v>
      </c>
      <c r="J17" s="2" t="s">
        <v>66</v>
      </c>
      <c r="K17" s="3">
        <v>2250000</v>
      </c>
      <c r="L17" s="2">
        <v>4</v>
      </c>
      <c r="M17" s="4">
        <f>Table1[[#This Row],[What is the total number of units for this project?]]*1.61</f>
        <v>6.44</v>
      </c>
      <c r="N17" s="2">
        <v>4</v>
      </c>
      <c r="O17" s="2">
        <v>0</v>
      </c>
      <c r="P17" s="2">
        <v>0</v>
      </c>
      <c r="R17" s="2" t="s">
        <v>76</v>
      </c>
      <c r="S17" s="2" t="s">
        <v>76</v>
      </c>
      <c r="T17" s="2" t="s">
        <v>76</v>
      </c>
      <c r="U17" s="2" t="s">
        <v>76</v>
      </c>
      <c r="V17" s="2" t="s">
        <v>76</v>
      </c>
      <c r="W17" s="2" t="s">
        <v>76</v>
      </c>
      <c r="X17" s="2" t="s">
        <v>76</v>
      </c>
      <c r="Y17" s="2">
        <v>0</v>
      </c>
      <c r="Z17" s="2">
        <v>0</v>
      </c>
      <c r="AA17" s="2">
        <v>4</v>
      </c>
      <c r="AB17" s="2">
        <v>0</v>
      </c>
      <c r="AC17" s="2" t="s">
        <v>162</v>
      </c>
      <c r="AD17" s="2" t="s">
        <v>53</v>
      </c>
      <c r="AE17" s="2" t="s">
        <v>53</v>
      </c>
      <c r="AF17" s="2" t="s">
        <v>44</v>
      </c>
      <c r="AG17" s="2" t="s">
        <v>53</v>
      </c>
      <c r="AH17" s="2" t="s">
        <v>171</v>
      </c>
      <c r="AI17" s="2" t="s">
        <v>172</v>
      </c>
      <c r="AJ17" s="2" t="s">
        <v>81</v>
      </c>
      <c r="AK17" s="2" t="s">
        <v>144</v>
      </c>
      <c r="AL17" s="2" t="s">
        <v>81</v>
      </c>
      <c r="AM17" s="2" t="s">
        <v>81</v>
      </c>
      <c r="AN17" s="2" t="s">
        <v>82</v>
      </c>
      <c r="AQ17" s="2" t="s">
        <v>173</v>
      </c>
      <c r="AR17" s="2" t="s">
        <v>50</v>
      </c>
    </row>
    <row r="18" spans="1:44" ht="34.5" customHeight="1" x14ac:dyDescent="0.45">
      <c r="A18" s="2" t="s">
        <v>201</v>
      </c>
      <c r="B18" s="2" t="s">
        <v>202</v>
      </c>
      <c r="C18" s="2" t="s">
        <v>203</v>
      </c>
      <c r="D18" s="2" t="s">
        <v>204</v>
      </c>
      <c r="E18" s="2" t="s">
        <v>205</v>
      </c>
      <c r="F18" s="2" t="s">
        <v>206</v>
      </c>
      <c r="G18" s="2" t="s">
        <v>53</v>
      </c>
      <c r="H18" s="2">
        <v>2022</v>
      </c>
      <c r="I18" s="2" t="s">
        <v>50</v>
      </c>
      <c r="J18" s="2" t="s">
        <v>61</v>
      </c>
      <c r="K18" s="3">
        <v>7439723</v>
      </c>
      <c r="L18" s="2">
        <v>21</v>
      </c>
      <c r="M18" s="4">
        <f>Table1[[#This Row],[What is the total number of units for this project?]]*1.61</f>
        <v>33.81</v>
      </c>
      <c r="N18" s="2">
        <v>21</v>
      </c>
      <c r="O18" s="2">
        <v>0</v>
      </c>
      <c r="P18" s="2">
        <v>0</v>
      </c>
      <c r="R18" s="2">
        <v>100</v>
      </c>
      <c r="S18" s="2">
        <v>100</v>
      </c>
      <c r="T18" s="2" t="s">
        <v>76</v>
      </c>
      <c r="U18" s="2" t="s">
        <v>76</v>
      </c>
      <c r="V18" s="2">
        <v>100</v>
      </c>
      <c r="W18" s="2" t="s">
        <v>76</v>
      </c>
      <c r="X18" s="2">
        <v>100</v>
      </c>
      <c r="Y18" s="2">
        <v>7</v>
      </c>
      <c r="Z18" s="2">
        <v>12</v>
      </c>
      <c r="AA18" s="2">
        <v>1</v>
      </c>
      <c r="AB18" s="2">
        <v>1</v>
      </c>
      <c r="AC18" s="2" t="s">
        <v>207</v>
      </c>
      <c r="AD18" s="2" t="s">
        <v>53</v>
      </c>
      <c r="AE18" s="2" t="s">
        <v>53</v>
      </c>
      <c r="AF18" s="2" t="s">
        <v>77</v>
      </c>
      <c r="AG18" s="2" t="s">
        <v>53</v>
      </c>
      <c r="AH18" s="2" t="s">
        <v>208</v>
      </c>
      <c r="AI18" s="2" t="s">
        <v>209</v>
      </c>
      <c r="AJ18" s="2" t="s">
        <v>210</v>
      </c>
      <c r="AK18" s="2" t="s">
        <v>211</v>
      </c>
      <c r="AL18" s="2" t="s">
        <v>81</v>
      </c>
      <c r="AM18" s="2" t="s">
        <v>212</v>
      </c>
      <c r="AN18" s="2" t="s">
        <v>213</v>
      </c>
      <c r="AP18" s="2" t="s">
        <v>214</v>
      </c>
      <c r="AQ18" s="2" t="s">
        <v>215</v>
      </c>
      <c r="AR18" s="2" t="s">
        <v>50</v>
      </c>
    </row>
    <row r="19" spans="1:44" ht="34.5" customHeight="1" x14ac:dyDescent="0.45">
      <c r="A19" s="2" t="s">
        <v>110</v>
      </c>
      <c r="B19" s="2" t="s">
        <v>122</v>
      </c>
      <c r="C19" s="2" t="s">
        <v>123</v>
      </c>
      <c r="E19" s="2" t="s">
        <v>113</v>
      </c>
      <c r="F19" s="2" t="s">
        <v>114</v>
      </c>
      <c r="G19" s="2" t="s">
        <v>44</v>
      </c>
      <c r="H19" s="2">
        <v>2022</v>
      </c>
      <c r="I19" s="2" t="s">
        <v>50</v>
      </c>
      <c r="J19" s="2" t="s">
        <v>45</v>
      </c>
      <c r="K19" s="3">
        <v>4048914</v>
      </c>
      <c r="L19" s="2">
        <v>6</v>
      </c>
      <c r="M19" s="4">
        <f>Table1[[#This Row],[What is the total number of units for this project?]]*1.61</f>
        <v>9.66</v>
      </c>
      <c r="N19" s="2">
        <v>0</v>
      </c>
      <c r="O19" s="2">
        <v>6</v>
      </c>
      <c r="P19" s="2">
        <v>0</v>
      </c>
      <c r="R19" s="2">
        <v>27</v>
      </c>
      <c r="S19" s="2" t="s">
        <v>76</v>
      </c>
      <c r="T19" s="2">
        <v>23</v>
      </c>
      <c r="U19" s="2" t="s">
        <v>76</v>
      </c>
      <c r="V19" s="2">
        <v>61</v>
      </c>
      <c r="W19" s="2" t="s">
        <v>76</v>
      </c>
      <c r="X19" s="2" t="s">
        <v>76</v>
      </c>
      <c r="Y19" s="2">
        <v>0</v>
      </c>
      <c r="Z19" s="2">
        <v>0</v>
      </c>
      <c r="AA19" s="2">
        <v>3</v>
      </c>
      <c r="AB19" s="2">
        <v>3</v>
      </c>
      <c r="AC19" s="2" t="s">
        <v>64</v>
      </c>
      <c r="AD19" s="2" t="s">
        <v>53</v>
      </c>
      <c r="AE19" s="2" t="s">
        <v>53</v>
      </c>
      <c r="AF19" s="2" t="s">
        <v>44</v>
      </c>
      <c r="AG19" s="2" t="s">
        <v>53</v>
      </c>
      <c r="AH19" s="2" t="s">
        <v>124</v>
      </c>
      <c r="AJ19" s="2" t="s">
        <v>116</v>
      </c>
      <c r="AK19" s="2" t="s">
        <v>117</v>
      </c>
      <c r="AL19" s="2" t="s">
        <v>125</v>
      </c>
      <c r="AM19" s="2" t="s">
        <v>81</v>
      </c>
      <c r="AN19" s="2" t="s">
        <v>120</v>
      </c>
      <c r="AO19" s="2" t="s">
        <v>126</v>
      </c>
      <c r="AR19" s="2" t="s">
        <v>50</v>
      </c>
    </row>
    <row r="20" spans="1:44" ht="34.5" customHeight="1" x14ac:dyDescent="0.45">
      <c r="A20" s="2" t="s">
        <v>110</v>
      </c>
      <c r="B20" s="2" t="s">
        <v>129</v>
      </c>
      <c r="C20" s="2" t="s">
        <v>130</v>
      </c>
      <c r="E20" s="2" t="s">
        <v>128</v>
      </c>
      <c r="F20" s="2" t="s">
        <v>127</v>
      </c>
      <c r="G20" s="2" t="s">
        <v>44</v>
      </c>
      <c r="H20" s="2">
        <v>2022</v>
      </c>
      <c r="I20" s="2" t="s">
        <v>50</v>
      </c>
      <c r="J20" s="2" t="s">
        <v>131</v>
      </c>
      <c r="K20" s="3">
        <v>10000000</v>
      </c>
      <c r="L20" s="2">
        <v>32</v>
      </c>
      <c r="M20" s="4">
        <f>Table1[[#This Row],[What is the total number of units for this project?]]*1.61</f>
        <v>51.52</v>
      </c>
      <c r="N20" s="2">
        <v>32</v>
      </c>
      <c r="O20" s="2">
        <v>0</v>
      </c>
      <c r="P20" s="2">
        <v>0</v>
      </c>
      <c r="R20" s="2" t="s">
        <v>76</v>
      </c>
      <c r="S20" s="2" t="s">
        <v>76</v>
      </c>
      <c r="T20" s="2" t="s">
        <v>76</v>
      </c>
      <c r="U20" s="2" t="s">
        <v>76</v>
      </c>
      <c r="V20" s="2" t="s">
        <v>76</v>
      </c>
      <c r="W20" s="2" t="s">
        <v>76</v>
      </c>
      <c r="X20" s="2" t="s">
        <v>76</v>
      </c>
      <c r="Y20" s="2">
        <v>8</v>
      </c>
      <c r="Z20" s="2">
        <v>9</v>
      </c>
      <c r="AA20" s="2">
        <v>13</v>
      </c>
      <c r="AB20" s="2">
        <v>2</v>
      </c>
      <c r="AC20" s="2" t="s">
        <v>132</v>
      </c>
      <c r="AD20" s="2" t="s">
        <v>53</v>
      </c>
      <c r="AE20" s="2" t="s">
        <v>53</v>
      </c>
      <c r="AF20" s="2" t="s">
        <v>77</v>
      </c>
      <c r="AG20" s="2" t="s">
        <v>44</v>
      </c>
      <c r="AI20" s="2" t="s">
        <v>133</v>
      </c>
      <c r="AJ20" s="2" t="s">
        <v>134</v>
      </c>
      <c r="AK20" s="2" t="s">
        <v>135</v>
      </c>
      <c r="AL20" s="2" t="s">
        <v>136</v>
      </c>
      <c r="AM20" s="2" t="s">
        <v>137</v>
      </c>
      <c r="AN20" s="2" t="s">
        <v>81</v>
      </c>
      <c r="AR20" s="2" t="s">
        <v>50</v>
      </c>
    </row>
    <row r="21" spans="1:44" ht="34.5" customHeight="1" x14ac:dyDescent="0.45">
      <c r="A21" s="2" t="s">
        <v>110</v>
      </c>
      <c r="B21" s="2" t="s">
        <v>111</v>
      </c>
      <c r="C21" s="2" t="s">
        <v>112</v>
      </c>
      <c r="E21" s="2" t="s">
        <v>113</v>
      </c>
      <c r="F21" s="2" t="s">
        <v>114</v>
      </c>
      <c r="G21" s="2" t="s">
        <v>44</v>
      </c>
      <c r="H21" s="2">
        <v>2022</v>
      </c>
      <c r="I21" s="2" t="s">
        <v>50</v>
      </c>
      <c r="J21" s="2" t="s">
        <v>45</v>
      </c>
      <c r="K21" s="3">
        <v>34429219</v>
      </c>
      <c r="L21" s="2">
        <v>77</v>
      </c>
      <c r="M21" s="4">
        <f>Table1[[#This Row],[What is the total number of units for this project?]]*1.61</f>
        <v>123.97000000000001</v>
      </c>
      <c r="N21" s="2">
        <v>77</v>
      </c>
      <c r="O21" s="2">
        <v>0</v>
      </c>
      <c r="P21" s="2">
        <v>0</v>
      </c>
      <c r="R21" s="2">
        <v>27</v>
      </c>
      <c r="S21" s="2" t="s">
        <v>76</v>
      </c>
      <c r="T21" s="2">
        <v>23</v>
      </c>
      <c r="U21" s="2" t="s">
        <v>76</v>
      </c>
      <c r="V21" s="2" t="s">
        <v>76</v>
      </c>
      <c r="W21" s="2" t="s">
        <v>76</v>
      </c>
      <c r="X21" s="2" t="s">
        <v>76</v>
      </c>
      <c r="Y21" s="2">
        <v>30</v>
      </c>
      <c r="Z21" s="2">
        <v>47</v>
      </c>
      <c r="AA21" s="2">
        <v>0</v>
      </c>
      <c r="AB21" s="2">
        <v>0</v>
      </c>
      <c r="AC21" s="2" t="s">
        <v>63</v>
      </c>
      <c r="AD21" s="2" t="s">
        <v>53</v>
      </c>
      <c r="AE21" s="2" t="s">
        <v>53</v>
      </c>
      <c r="AF21" s="2" t="s">
        <v>44</v>
      </c>
      <c r="AG21" s="2" t="s">
        <v>53</v>
      </c>
      <c r="AH21" s="2" t="s">
        <v>54</v>
      </c>
      <c r="AI21" s="2" t="s">
        <v>115</v>
      </c>
      <c r="AJ21" s="2" t="s">
        <v>116</v>
      </c>
      <c r="AK21" s="2" t="s">
        <v>117</v>
      </c>
      <c r="AL21" s="2" t="s">
        <v>118</v>
      </c>
      <c r="AM21" s="2" t="s">
        <v>119</v>
      </c>
      <c r="AN21" s="2" t="s">
        <v>120</v>
      </c>
      <c r="AO21" s="2" t="s">
        <v>121</v>
      </c>
      <c r="AR21" s="2" t="s">
        <v>50</v>
      </c>
    </row>
    <row r="22" spans="1:44" ht="34.5" customHeight="1" x14ac:dyDescent="0.45">
      <c r="A22" s="2" t="s">
        <v>42</v>
      </c>
      <c r="B22" s="2" t="s">
        <v>47</v>
      </c>
      <c r="C22" s="2" t="s">
        <v>48</v>
      </c>
      <c r="E22" s="2" t="s">
        <v>49</v>
      </c>
      <c r="F22" s="2" t="s">
        <v>43</v>
      </c>
      <c r="G22" s="2" t="s">
        <v>44</v>
      </c>
      <c r="H22" s="2">
        <v>2022</v>
      </c>
      <c r="I22" s="2" t="s">
        <v>50</v>
      </c>
      <c r="J22" s="2" t="s">
        <v>45</v>
      </c>
      <c r="K22" s="3">
        <v>32129000</v>
      </c>
      <c r="L22" s="2">
        <v>62</v>
      </c>
      <c r="M22" s="4">
        <f>Table1[[#This Row],[What is the total number of units for this project?]]*1.61</f>
        <v>99.820000000000007</v>
      </c>
      <c r="N22" s="2">
        <v>62</v>
      </c>
      <c r="O22" s="2">
        <v>0</v>
      </c>
      <c r="P22" s="2">
        <v>0</v>
      </c>
      <c r="R22" s="2">
        <v>39</v>
      </c>
      <c r="S22" s="2" t="s">
        <v>51</v>
      </c>
      <c r="T22" s="2" t="s">
        <v>51</v>
      </c>
      <c r="U22" s="2">
        <v>7</v>
      </c>
      <c r="V22" s="2">
        <v>62</v>
      </c>
      <c r="W22" s="2">
        <v>5</v>
      </c>
      <c r="X22" s="2">
        <v>13</v>
      </c>
      <c r="Y22" s="2">
        <v>21</v>
      </c>
      <c r="Z22" s="2">
        <v>41</v>
      </c>
      <c r="AA22" s="2">
        <v>0</v>
      </c>
      <c r="AB22" s="2">
        <v>0</v>
      </c>
      <c r="AC22" s="2" t="s">
        <v>52</v>
      </c>
      <c r="AD22" s="2" t="s">
        <v>53</v>
      </c>
      <c r="AE22" s="2" t="s">
        <v>53</v>
      </c>
      <c r="AF22" s="2" t="s">
        <v>44</v>
      </c>
      <c r="AG22" s="2" t="s">
        <v>53</v>
      </c>
      <c r="AH22" s="2" t="s">
        <v>54</v>
      </c>
      <c r="AJ22" s="2" t="s">
        <v>55</v>
      </c>
      <c r="AK22" s="2" t="s">
        <v>56</v>
      </c>
      <c r="AL22" s="2" t="s">
        <v>57</v>
      </c>
      <c r="AM22" s="2" t="s">
        <v>58</v>
      </c>
      <c r="AN22" s="2" t="s">
        <v>59</v>
      </c>
      <c r="AQ22" s="2" t="s">
        <v>60</v>
      </c>
      <c r="AR22" s="2" t="s">
        <v>50</v>
      </c>
    </row>
    <row r="23" spans="1:44" ht="34.5" customHeight="1" x14ac:dyDescent="0.45">
      <c r="A23" s="2" t="s">
        <v>231</v>
      </c>
      <c r="B23" s="2" t="s">
        <v>247</v>
      </c>
      <c r="C23" s="2" t="s">
        <v>247</v>
      </c>
      <c r="E23" s="2" t="s">
        <v>68</v>
      </c>
      <c r="F23" s="2" t="s">
        <v>96</v>
      </c>
      <c r="G23" s="2" t="s">
        <v>44</v>
      </c>
      <c r="H23" s="2">
        <v>2022</v>
      </c>
      <c r="I23" s="2" t="s">
        <v>50</v>
      </c>
      <c r="J23" s="2" t="s">
        <v>45</v>
      </c>
      <c r="K23" s="3">
        <v>1100000</v>
      </c>
      <c r="L23" s="2">
        <v>2</v>
      </c>
      <c r="M23" s="4">
        <f>Table1[[#This Row],[What is the total number of units for this project?]]*1.61</f>
        <v>3.22</v>
      </c>
      <c r="N23" s="2">
        <v>0</v>
      </c>
      <c r="O23" s="2">
        <v>2</v>
      </c>
      <c r="P23" s="2">
        <v>0</v>
      </c>
      <c r="R23" s="2" t="s">
        <v>51</v>
      </c>
      <c r="S23" s="2" t="s">
        <v>76</v>
      </c>
      <c r="T23" s="2" t="s">
        <v>76</v>
      </c>
      <c r="U23" s="2" t="s">
        <v>76</v>
      </c>
      <c r="V23" s="2" t="s">
        <v>51</v>
      </c>
      <c r="W23" s="2" t="s">
        <v>76</v>
      </c>
      <c r="X23" s="2" t="s">
        <v>76</v>
      </c>
      <c r="Y23" s="2">
        <v>0</v>
      </c>
      <c r="Z23" s="2">
        <v>0</v>
      </c>
      <c r="AA23" s="2">
        <v>2</v>
      </c>
      <c r="AB23" s="2">
        <v>0</v>
      </c>
      <c r="AC23" s="2" t="s">
        <v>46</v>
      </c>
      <c r="AD23" s="2" t="s">
        <v>44</v>
      </c>
      <c r="AE23" s="2" t="s">
        <v>53</v>
      </c>
      <c r="AF23" s="2" t="s">
        <v>53</v>
      </c>
      <c r="AG23" s="2" t="s">
        <v>53</v>
      </c>
      <c r="AH23" s="2" t="s">
        <v>143</v>
      </c>
      <c r="AI23" s="2" t="s">
        <v>248</v>
      </c>
      <c r="AJ23" s="2" t="s">
        <v>81</v>
      </c>
      <c r="AK23" s="2" t="s">
        <v>249</v>
      </c>
      <c r="AL23" s="2" t="s">
        <v>93</v>
      </c>
      <c r="AM23" s="2" t="s">
        <v>81</v>
      </c>
      <c r="AN23" s="2" t="s">
        <v>94</v>
      </c>
      <c r="AP23" s="2" t="s">
        <v>250</v>
      </c>
      <c r="AR23" s="2" t="s">
        <v>50</v>
      </c>
    </row>
    <row r="24" spans="1:44" ht="34.5" customHeight="1" x14ac:dyDescent="0.45">
      <c r="A24" s="2" t="s">
        <v>260</v>
      </c>
      <c r="K24" s="3">
        <f>SUBTOTAL(109,Table1[What is the actual or projected total development cost for this project?])</f>
        <v>268394109</v>
      </c>
      <c r="L24" s="2">
        <f>SUBTOTAL(109,Table1[What is the total number of units for this project?])</f>
        <v>661</v>
      </c>
      <c r="M24" s="4">
        <f>SUM(Table1[Construction Jobs])</f>
        <v>1064.2100000000003</v>
      </c>
      <c r="N24" s="2">
        <f>SUBTOTAL(109,Table1[How many are rental?])</f>
        <v>640</v>
      </c>
      <c r="O24" s="2">
        <f>SUBTOTAL(109,Table1[How many are homeownership units?])</f>
        <v>21</v>
      </c>
      <c r="P24" s="2">
        <f>SUM(Table1[How many units of another ownership type are included in this project?])</f>
        <v>0</v>
      </c>
      <c r="Y24" s="2">
        <f>SUBTOTAL(109,Table1[Enter number of units: less than or equal to 30% Area Median Income])</f>
        <v>177</v>
      </c>
      <c r="Z24" s="2">
        <f>SUBTOTAL(109,Table1[Enter number of units: 31-60% Area Median Income])</f>
        <v>393</v>
      </c>
      <c r="AA24" s="2">
        <f>SUBTOTAL(109,Table1[Enter number of units: 61-80% Area Median Income])</f>
        <v>64</v>
      </c>
      <c r="AB24" s="2">
        <f>SUBTOTAL(109,Table1[Enter number of units: greater than or equal to 81% Area Median Income ])</f>
        <v>27</v>
      </c>
    </row>
    <row r="25" spans="1:44" ht="34.5" customHeight="1" x14ac:dyDescent="0.45">
      <c r="K25" s="3">
        <f>SUM(Table1[What is the actual or projected total development cost for this project?])</f>
        <v>268394109</v>
      </c>
      <c r="L25" s="2">
        <f>SUM(Table1[What is the total number of units for this project?])</f>
        <v>661</v>
      </c>
      <c r="M25" s="4">
        <f>SUM(Table1[Construction Jobs])</f>
        <v>1064.2100000000003</v>
      </c>
      <c r="N25" s="2">
        <f>SUM(Table1[How many are rental?])</f>
        <v>640</v>
      </c>
      <c r="O25" s="2">
        <f>SUM(Table1[How many are homeownership units?])</f>
        <v>21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B3AC1796-6497-46D6-AF9D-A0A2D4B1D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68A97D-2D61-423C-A278-27F90A2493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04D04-433D-49C4-A92C-BA4A0E676F55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Don Bianchi</cp:lastModifiedBy>
  <dcterms:created xsi:type="dcterms:W3CDTF">2023-05-03T15:38:29Z</dcterms:created>
  <dcterms:modified xsi:type="dcterms:W3CDTF">2023-07-14T14:33:19Z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