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2" documentId="13_ncr:1_{2A11ED9E-B08E-4898-9934-47CEA6E72BF6}" xr6:coauthVersionLast="44" xr6:coauthVersionMax="44" xr10:uidLastSave="{489EF558-E6A7-4636-AE5B-C6ED5838058F}"/>
  <bookViews>
    <workbookView xWindow="40980" yWindow="-60" windowWidth="28920" windowHeight="15870" xr2:uid="{00000000-000D-0000-FFFF-FFFF00000000}"/>
  </bookViews>
  <sheets>
    <sheet name="operating_and_organizing_info_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59" i="1" l="1"/>
  <c r="AI59" i="1"/>
  <c r="AH59" i="1"/>
  <c r="AG59" i="1"/>
  <c r="AD59" i="1"/>
  <c r="AC59" i="1"/>
  <c r="AB59" i="1"/>
  <c r="AA59" i="1"/>
  <c r="Q59" i="1"/>
  <c r="P59" i="1"/>
  <c r="O59" i="1"/>
  <c r="N59" i="1"/>
  <c r="M59" i="1"/>
  <c r="L59" i="1"/>
  <c r="K59" i="1"/>
  <c r="J59" i="1"/>
  <c r="I59" i="1"/>
  <c r="H59" i="1"/>
  <c r="D59" i="1"/>
  <c r="F59" i="1"/>
  <c r="E59" i="1"/>
  <c r="C59" i="1"/>
  <c r="AK59" i="1"/>
</calcChain>
</file>

<file path=xl/sharedStrings.xml><?xml version="1.0" encoding="utf-8"?>
<sst xmlns="http://schemas.openxmlformats.org/spreadsheetml/2006/main" count="779" uniqueCount="153">
  <si>
    <t>Member</t>
  </si>
  <si>
    <t>Enter the end-of-year date for your most recently completed audit.</t>
  </si>
  <si>
    <t>What were your operating expenses in the most recently completed fiscal year?</t>
  </si>
  <si>
    <t>What were your operating expenses in the prior fiscal year?</t>
  </si>
  <si>
    <t>What was your end of year unrestricted net asset balance in the most recently completed fiscal year?</t>
  </si>
  <si>
    <t>What was your prior fiscal year unrestricted net asset balance?</t>
  </si>
  <si>
    <t>Do you consolidate your real estate activities and partnerships into your financial statements?</t>
  </si>
  <si>
    <t>If yes, what is the total accumulated depreciation for these activities and partnerships in most recently completed fiscal year?</t>
  </si>
  <si>
    <t>If yes, what is the total accumulated depreciation for these activities and partnerships in the prior completed fiscal year?</t>
  </si>
  <si>
    <t>CEO</t>
  </si>
  <si>
    <t>CFO/COO/Deputy Director</t>
  </si>
  <si>
    <t>Senior Staff (real estate, finance, lending, fundraising)</t>
  </si>
  <si>
    <t>Other Staff (real estate, finance, lending, fundraising)</t>
  </si>
  <si>
    <t>Senior Program Staff</t>
  </si>
  <si>
    <t>Other Program Staff</t>
  </si>
  <si>
    <t>Community Organizers</t>
  </si>
  <si>
    <t>Support and Admin</t>
  </si>
  <si>
    <t>Does your organization offer the following:</t>
  </si>
  <si>
    <t>How many cumulative rental units are in your portfolio, excluding projects completed this past year?</t>
  </si>
  <si>
    <t>How many of these units received energy retrofits in this past year?</t>
  </si>
  <si>
    <t>What were the total dollars invested in energy retrofits in these units in this past year?</t>
  </si>
  <si>
    <t>How many of these units received energy retrofits within the past 5 years?</t>
  </si>
  <si>
    <t>In comparison to 3 years ago, do you believe your organization today is?</t>
  </si>
  <si>
    <t>Do you feel your organization is?</t>
  </si>
  <si>
    <t>How many Board Members did your organization have?</t>
  </si>
  <si>
    <t>How many Board members are People of Color?</t>
  </si>
  <si>
    <t>How many non-Board Members played a leadership role in your organization?</t>
  </si>
  <si>
    <t>How many other individuals volunteered for your organization this past year?</t>
  </si>
  <si>
    <t>Total number of engaged leaders</t>
  </si>
  <si>
    <t>Pittsfield Economic Revitalization Corporation</t>
  </si>
  <si>
    <t>No</t>
  </si>
  <si>
    <t>N/A</t>
  </si>
  <si>
    <t>None</t>
  </si>
  <si>
    <t>Stronger</t>
  </si>
  <si>
    <t>Headed in the right direction</t>
  </si>
  <si>
    <t>CEDC-SM</t>
  </si>
  <si>
    <t>$50,000 - $65,000</t>
  </si>
  <si>
    <t>&lt; $50,000</t>
  </si>
  <si>
    <t>Family health plan, 2-3 weeks vacation per year, 4 or more weeks vacation per year, Annual organizational contribution to retirement account</t>
  </si>
  <si>
    <t xml:space="preserve">Worcester East Side CDC </t>
  </si>
  <si>
    <t>Yes</t>
  </si>
  <si>
    <t>$80,000 - $95,000</t>
  </si>
  <si>
    <t>$65,000 - $80,000</t>
  </si>
  <si>
    <t>Family health plan, 2-3 weeks vacation per year</t>
  </si>
  <si>
    <t>About the same</t>
  </si>
  <si>
    <t xml:space="preserve">Community Development Partnership </t>
  </si>
  <si>
    <t>$125,000 - $140,000</t>
  </si>
  <si>
    <t>Family health plan, 2-3 weeks vacation per year, Training benefit of $1000 or more a year, Annual organizational contribution to retirement account, Dental, cell phone reimbursement</t>
  </si>
  <si>
    <t>Hilltown CDC</t>
  </si>
  <si>
    <t>Family health plan, 2-3 weeks vacation per year, Annual organizational contribution to retirement account</t>
  </si>
  <si>
    <t xml:space="preserve">CDC of South Berkshire County </t>
  </si>
  <si>
    <t>Individual health plan, 2-3 weeks vacation per year, 4 or more weeks vacation per year, Training benefit of $1000 or more a year, Annual organizational contribution to retirement account</t>
  </si>
  <si>
    <t>Waterfront Historic Area League (WHALE)</t>
  </si>
  <si>
    <t>Housing Nantucket</t>
  </si>
  <si>
    <t>$110,000 - $125,000</t>
  </si>
  <si>
    <t>Individual health plan, Family health plan, 2-3 weeks vacation per year, 4 or more weeks vacation per year, Annual organizational contribution to retirement account</t>
  </si>
  <si>
    <t>Asian CDC</t>
  </si>
  <si>
    <t>$95,000 - $110,000</t>
  </si>
  <si>
    <t>Individual health plan, Family health plan, 2-3 weeks vacation per year, 4 or more weeks vacation per year, Training benefit of $1000 or more a year, Annual organizational contribution to retirement account</t>
  </si>
  <si>
    <t>Harborlight Community Partners</t>
  </si>
  <si>
    <t>&gt; $140,000</t>
  </si>
  <si>
    <t>Individual health plan, Family health plan, 2-3 weeks vacation per year, Training benefit of $1000 or more a year, Annual organizational contribution to retirement account, cell phone reimbursement, mileage reimbursement, flex summer schedule</t>
  </si>
  <si>
    <t>Worcester Comm. Housing Resources, Inc.</t>
  </si>
  <si>
    <t xml:space="preserve">Individual health plan, Family health plan, 2-3 weeks vacation per year, 4 or more weeks vacation per year, Annual organizational contribution to retirement account, Benefits for full time employees.  </t>
  </si>
  <si>
    <t>Lowell Community Loan Fund, Inc. DBA, MCCI</t>
  </si>
  <si>
    <t>Individual health plan, Family health plan, 4 or more weeks vacation per year, Annual organizational contribution to retirement account</t>
  </si>
  <si>
    <t>Mission Hill NHS</t>
  </si>
  <si>
    <t>Individual health plan, 4 or more weeks vacation per year, Annual organizational contribution to retirement account</t>
  </si>
  <si>
    <t>Neighborhood of Affordable Housing (NOAH)</t>
  </si>
  <si>
    <t>Individual health plan, Family health plan, 2-3 weeks vacation per year, Insurances (Accident and Life)</t>
  </si>
  <si>
    <t>Homeowners Rehabilitation, Inc.</t>
  </si>
  <si>
    <t>Individual health plan, Family health plan, 4 or more weeks vacation per year, Training benefit of $1000 or more a year, Annual organizational contribution to retirement account, long and short term disbililty</t>
  </si>
  <si>
    <t>Inquilinos Boricuas en Accion</t>
  </si>
  <si>
    <t>Individual health plan, Family health plan, 2-3 weeks vacation per year, 4 or more weeks vacation per year, Annual organizational contribution to retirement account, sick time, life insurance, dental, HSA contribution</t>
  </si>
  <si>
    <t>Housing Corporation of Arlington</t>
  </si>
  <si>
    <t>Individual health plan, Family health plan, 2-3 weeks vacation per year, 4 or more weeks vacation per year, Training benefit of $1000 or more a year</t>
  </si>
  <si>
    <t>Lawrence CommunityWorks Inc.</t>
  </si>
  <si>
    <t>Housing Assistance Corporation</t>
  </si>
  <si>
    <t>Individual health plan, Family health plan, 2-3 weeks vacation per year, Annual organizational contribution to retirement account, Dental; Life/ADD; Long-Term Disability; Eye (vision); Flexible Spending Account; Health Reimbursement Account; 403(b); Dependent Care; Short-Term Disability</t>
  </si>
  <si>
    <t>Revitalize CDC</t>
  </si>
  <si>
    <t>Individual health plan, Family health plan, 2-3 weeks vacation per year, 4 or more weeks vacation per year, Training benefit of $1000 or more a year, Annual organizational contribution to retirement account, Life Insurance, Dental Insurance Plan</t>
  </si>
  <si>
    <t>Downtown Taunton Foundation</t>
  </si>
  <si>
    <t>2-3 weeks vacation per year</t>
  </si>
  <si>
    <t>Southwest Boston CDC</t>
  </si>
  <si>
    <t>Individual health plan, 2-3 weeks vacation per year, 4 or more weeks vacation per year, Annual organizational contribution to retirement account</t>
  </si>
  <si>
    <t>Island Housing Trust</t>
  </si>
  <si>
    <t xml:space="preserve">Individual health plan, Family health plan, 2-3 weeks vacation per year, 4 or more weeks vacation per year, Annual organizational contribution to retirement account, Mileage Reimbursement and 1/2 of Cellphone Bill Reimbursement </t>
  </si>
  <si>
    <t>Jamaica Plain NDC</t>
  </si>
  <si>
    <t>Individual health plan, Family health plan, 2-3 weeks vacation per year, 4 or more weeks vacation per year, Training benefit of $1000 or more a year, Annual organizational contribution to retirement account, Life insurance, disability insurance, HRA</t>
  </si>
  <si>
    <t>Way Finders</t>
  </si>
  <si>
    <t>Individual health plan, Family health plan, 4 or more weeks vacation per year</t>
  </si>
  <si>
    <t>Valley CDC</t>
  </si>
  <si>
    <t>NewVue Communities</t>
  </si>
  <si>
    <t>Just A Start</t>
  </si>
  <si>
    <t>Individual health plan, Family health plan, 2-3 weeks vacation per year, 4 or more weeks vacation per year, Annual organizational contribution to retirement account, 1 day PTO for volunteer work, 2 weeks paid parental leave, commuter/travel subsidies</t>
  </si>
  <si>
    <t>South Boston NDC</t>
  </si>
  <si>
    <t>4 or more weeks vacation per year, Annual organizational contribution to retirement account</t>
  </si>
  <si>
    <t>Groundwork Lawrence</t>
  </si>
  <si>
    <t>Individual health plan, Family health plan, 2-3 weeks vacation per year, 4 or more weeks vacation per year, Annual organizational contribution to retirement account, Dental</t>
  </si>
  <si>
    <t>Quaboag Valley CDC</t>
  </si>
  <si>
    <t>Individual health plan, 2-3 weeks vacation per year, 4 or more weeks vacation per year, Outside training and in-house training is provided to all staff as opportunities arise and the budget permits.</t>
  </si>
  <si>
    <t>Fenway CDC</t>
  </si>
  <si>
    <t>Dorchester Bay EDC</t>
  </si>
  <si>
    <t>Family health plan, 4 or more weeks vacation per year, Training benefit of $1000 or more a year, Annual organizational contribution to retirement account</t>
  </si>
  <si>
    <t xml:space="preserve">Coalition for a Better Acre </t>
  </si>
  <si>
    <t>Individual health plan, Family health plan, 4 or more weeks vacation per year, Training benefit of $1000 or more a year, Annual organizational contribution to retirement account</t>
  </si>
  <si>
    <t>North Shore CDC</t>
  </si>
  <si>
    <t>Individual health plan, Family health plan, 2-3 weeks vacation per year, Disability and Life Insurance</t>
  </si>
  <si>
    <t xml:space="preserve">Community Teamwork, Inc. </t>
  </si>
  <si>
    <t>Individual health plan, Family health plan, 2-3 weeks vacation per year, Training benefit of $1000 or more a year, Annual organizational contribution to retirement account</t>
  </si>
  <si>
    <t>Waltham Alliance to Create Housing (WATCH CDC)</t>
  </si>
  <si>
    <t>Urban Edge Housing Corporation</t>
  </si>
  <si>
    <t>ACT Lawrence</t>
  </si>
  <si>
    <t>2-3 weeks vacation per year, 4 or more weeks vacation per year, Training benefit of $1000 or more a year, paid comp time, sick and personal days</t>
  </si>
  <si>
    <t>Somerville Community Corporation</t>
  </si>
  <si>
    <t>Individual health plan, Family health plan, 4 or more weeks vacation per year, Annual organizational contribution to retirement account, employer paid dental, short and long-term disability</t>
  </si>
  <si>
    <t>The Neighborhood Developers</t>
  </si>
  <si>
    <t>Madison Park CDC</t>
  </si>
  <si>
    <t>Individual health plan, Family health plan, 4 or more weeks vacation per year, Training benefit of $1000 or more a year, Annual organizational contribution to retirement account, Life, disability, eye care and dental insurance</t>
  </si>
  <si>
    <t>South Middlesex Opportunity Council, Inc.</t>
  </si>
  <si>
    <t>Worcester Common Ground</t>
  </si>
  <si>
    <t>Individual health plan, Family health plan, 2-3 weeks vacation per year, Training benefit of $1000 or more a year, Annual organizational contribution to retirement account, Long Term Disability and Life Insurance, Dental Insurance, 12 paid holidays</t>
  </si>
  <si>
    <t>Metro West Collaborative Development</t>
  </si>
  <si>
    <t>Individual health plan, Family health plan, 4 or more weeks vacation per year, Annual organizational contribution to retirement account, Training benefit of $250/year per employee</t>
  </si>
  <si>
    <t>Lena Park CDC</t>
  </si>
  <si>
    <t>Individual health plan, Family health plan, 2-3 weeks vacation per year, Training benefit of $1000 or more a year</t>
  </si>
  <si>
    <t>Codman Square NDC</t>
  </si>
  <si>
    <t>Too soon to tell</t>
  </si>
  <si>
    <t>Allston Brighton CDC</t>
  </si>
  <si>
    <t>Brookline Improvement Coalition</t>
  </si>
  <si>
    <t>NeighborWorks Housing Solutions</t>
  </si>
  <si>
    <t>Individual health plan, Family health plan, 2-3 weeks vacation per year, 4 or more weeks vacation per year, Training benefit of $1000 or more a year, Annual organizational contribution to retirement account, Life insurance, short and long-term disability</t>
  </si>
  <si>
    <t>Wellspring Cooperative</t>
  </si>
  <si>
    <t>Family health plan, 2-3 weeks vacation per year, Total benefit value o 27.3% that employees can allocate as they want.</t>
  </si>
  <si>
    <t>Main South CDC</t>
  </si>
  <si>
    <t>Individual health plan, Family health plan, 2-3 weeks vacation per year, 4 or more weeks vacation per year, Child Care assistance to single mothers</t>
  </si>
  <si>
    <t>Springfield Neighborhood Housing Services</t>
  </si>
  <si>
    <t>Franklin County CDC</t>
  </si>
  <si>
    <t>Individual health plan, Family health plan, 4 or more weeks vacation per year, Training benefit of $1000 or more a year, Annual organizational contribution to retirement account, cell phone contribution, contribution to non-FCCDC health plan</t>
  </si>
  <si>
    <t>OneHolyoke CDC</t>
  </si>
  <si>
    <t>Individual health plan, Family health plan, 2-3 weeks vacation per year, 4 or more weeks vacation per year, Training benefit of $1000 or more a year, Annual organizational contribution to retirement account, group life, short term disability, educational benefit</t>
  </si>
  <si>
    <t>Dudley Neighbors Inc.</t>
  </si>
  <si>
    <t>Individual health plan, Family health plan, 2-3 weeks vacation per year</t>
  </si>
  <si>
    <t>Nuestra Comunidad</t>
  </si>
  <si>
    <t>CEO2</t>
  </si>
  <si>
    <t>CFO/COO/Deputy Director3</t>
  </si>
  <si>
    <t>Senior Staff (real estate, finance, lending, fundraising)4</t>
  </si>
  <si>
    <t>Other Staff (real estate, finance, lending, fundraising)5</t>
  </si>
  <si>
    <t>Senior Program Staff6</t>
  </si>
  <si>
    <t>Other Program Staff7</t>
  </si>
  <si>
    <t>Community Organizers8</t>
  </si>
  <si>
    <t>Support and Admin9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</si>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</sst>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22" fontId="0" fillId="0" borderId="0" xfId="0" applyNumberFormat="1" applyAlignment="1">
      <alignment wrapText="1"/>
    </xf>
    <xf numFmtId="44" fontId="0" fillId="0" borderId="0" xfId="42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7" formatCode="m/d/yyyy\ h:mm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K59" totalsRowCount="1" headerRowDxfId="75" dataDxfId="74">
  <autoFilter ref="A1:AK58" xr:uid="{00000000-0009-0000-0100-000001000000}"/>
  <sortState xmlns:xlrd2="http://schemas.microsoft.com/office/spreadsheetml/2017/richdata2" ref="A2:AK58">
    <sortCondition ref="A1:A58"/>
  </sortState>
  <tableColumns count="37">
    <tableColumn id="1" xr3:uid="{00000000-0010-0000-0000-000001000000}" name="Member" totalsRowLabel="Total" dataDxfId="73" totalsRowDxfId="72"/>
    <tableColumn id="2" xr3:uid="{00000000-0010-0000-0000-000002000000}" name="Enter the end-of-year date for your most recently completed audit." dataDxfId="71" totalsRowDxfId="70"/>
    <tableColumn id="3" xr3:uid="{00000000-0010-0000-0000-000003000000}" name="What were your operating expenses in the most recently completed fiscal year?" totalsRowFunction="sum" dataDxfId="69" totalsRowDxfId="68"/>
    <tableColumn id="4" xr3:uid="{00000000-0010-0000-0000-000004000000}" name="What were your operating expenses in the prior fiscal year?" totalsRowFunction="sum" dataDxfId="67" totalsRowDxfId="66"/>
    <tableColumn id="5" xr3:uid="{00000000-0010-0000-0000-000005000000}" name="What was your end of year unrestricted net asset balance in the most recently completed fiscal year?" totalsRowFunction="sum" dataDxfId="65" totalsRowDxfId="64"/>
    <tableColumn id="6" xr3:uid="{00000000-0010-0000-0000-000006000000}" name="What was your prior fiscal year unrestricted net asset balance?" totalsRowFunction="sum" dataDxfId="63" totalsRowDxfId="62"/>
    <tableColumn id="7" xr3:uid="{00000000-0010-0000-0000-000007000000}" name="Do you consolidate your real estate activities and partnerships into your financial statements?" dataDxfId="61" totalsRowDxfId="60"/>
    <tableColumn id="8" xr3:uid="{00000000-0010-0000-0000-000008000000}" name="If yes, what is the total accumulated depreciation for these activities and partnerships in most recently completed fiscal year?" totalsRowFunction="sum" dataDxfId="59" totalsRowDxfId="58"/>
    <tableColumn id="9" xr3:uid="{00000000-0010-0000-0000-000009000000}" name="If yes, what is the total accumulated depreciation for these activities and partnerships in the prior completed fiscal year?" totalsRowFunction="sum" dataDxfId="57" totalsRowDxfId="56"/>
    <tableColumn id="10" xr3:uid="{00000000-0010-0000-0000-00000A000000}" name="CEO" totalsRowFunction="sum" dataDxfId="55" totalsRowDxfId="54"/>
    <tableColumn id="11" xr3:uid="{00000000-0010-0000-0000-00000B000000}" name="CFO/COO/Deputy Director" totalsRowFunction="sum" dataDxfId="53" totalsRowDxfId="52"/>
    <tableColumn id="12" xr3:uid="{00000000-0010-0000-0000-00000C000000}" name="Senior Staff (real estate, finance, lending, fundraising)" totalsRowFunction="sum" dataDxfId="51" totalsRowDxfId="50"/>
    <tableColumn id="13" xr3:uid="{00000000-0010-0000-0000-00000D000000}" name="Other Staff (real estate, finance, lending, fundraising)" totalsRowFunction="sum" dataDxfId="49" totalsRowDxfId="48"/>
    <tableColumn id="14" xr3:uid="{00000000-0010-0000-0000-00000E000000}" name="Senior Program Staff" totalsRowFunction="sum" dataDxfId="47" totalsRowDxfId="46"/>
    <tableColumn id="15" xr3:uid="{00000000-0010-0000-0000-00000F000000}" name="Other Program Staff" totalsRowFunction="sum" dataDxfId="45" totalsRowDxfId="44"/>
    <tableColumn id="16" xr3:uid="{00000000-0010-0000-0000-000010000000}" name="Community Organizers" totalsRowFunction="sum" dataDxfId="43" totalsRowDxfId="42"/>
    <tableColumn id="17" xr3:uid="{00000000-0010-0000-0000-000011000000}" name="Support and Admin" totalsRowFunction="sum" dataDxfId="41" totalsRowDxfId="40"/>
    <tableColumn id="18" xr3:uid="{00000000-0010-0000-0000-000012000000}" name="CEO2" dataDxfId="39" totalsRowDxfId="38" dataCellStyle="Currency"/>
    <tableColumn id="19" xr3:uid="{00000000-0010-0000-0000-000013000000}" name="CFO/COO/Deputy Director3" dataDxfId="37" totalsRowDxfId="36"/>
    <tableColumn id="20" xr3:uid="{00000000-0010-0000-0000-000014000000}" name="Senior Staff (real estate, finance, lending, fundraising)4" dataDxfId="35" totalsRowDxfId="34"/>
    <tableColumn id="21" xr3:uid="{00000000-0010-0000-0000-000015000000}" name="Other Staff (real estate, finance, lending, fundraising)5" dataDxfId="33" totalsRowDxfId="32"/>
    <tableColumn id="22" xr3:uid="{00000000-0010-0000-0000-000016000000}" name="Senior Program Staff6" dataDxfId="31" totalsRowDxfId="30"/>
    <tableColumn id="23" xr3:uid="{00000000-0010-0000-0000-000017000000}" name="Other Program Staff7" dataDxfId="29" totalsRowDxfId="28"/>
    <tableColumn id="24" xr3:uid="{00000000-0010-0000-0000-000018000000}" name="Community Organizers8" dataDxfId="27" totalsRowDxfId="26"/>
    <tableColumn id="25" xr3:uid="{00000000-0010-0000-0000-000019000000}" name="Support and Admin9" dataDxfId="25" totalsRowDxfId="24"/>
    <tableColumn id="26" xr3:uid="{00000000-0010-0000-0000-00001A000000}" name="Does your organization offer the following:" dataDxfId="23" totalsRowDxfId="22"/>
    <tableColumn id="27" xr3:uid="{00000000-0010-0000-0000-00001B000000}" name="How many cumulative rental units are in your portfolio, excluding projects completed this past year?" totalsRowFunction="sum" dataDxfId="21" totalsRowDxfId="20"/>
    <tableColumn id="28" xr3:uid="{00000000-0010-0000-0000-00001C000000}" name="How many of these units received energy retrofits in this past year?" totalsRowFunction="sum" dataDxfId="19" totalsRowDxfId="18"/>
    <tableColumn id="29" xr3:uid="{00000000-0010-0000-0000-00001D000000}" name="What were the total dollars invested in energy retrofits in these units in this past year?" totalsRowFunction="sum" dataDxfId="17" totalsRowDxfId="16"/>
    <tableColumn id="30" xr3:uid="{00000000-0010-0000-0000-00001E000000}" name="How many of these units received energy retrofits within the past 5 years?" totalsRowFunction="sum" dataDxfId="15" totalsRowDxfId="14"/>
    <tableColumn id="31" xr3:uid="{00000000-0010-0000-0000-00001F000000}" name="In comparison to 3 years ago, do you believe your organization today is?" dataDxfId="13" totalsRowDxfId="12"/>
    <tableColumn id="32" xr3:uid="{00000000-0010-0000-0000-000020000000}" name="Do you feel your organization is?" dataDxfId="11" totalsRowDxfId="10"/>
    <tableColumn id="33" xr3:uid="{00000000-0010-0000-0000-000021000000}" name="How many Board Members did your organization have?" totalsRowFunction="sum" dataDxfId="9" totalsRowDxfId="8"/>
    <tableColumn id="34" xr3:uid="{00000000-0010-0000-0000-000022000000}" name="How many Board members are People of Color?" totalsRowFunction="sum" dataDxfId="7" totalsRowDxfId="6"/>
    <tableColumn id="35" xr3:uid="{00000000-0010-0000-0000-000023000000}" name="How many non-Board Members played a leadership role in your organization?" totalsRowFunction="sum" dataDxfId="5" totalsRowDxfId="4"/>
    <tableColumn id="36" xr3:uid="{00000000-0010-0000-0000-000024000000}" name="How many other individuals volunteered for your organization this past year?" totalsRowFunction="sum" dataDxfId="3" totalsRowDxfId="2"/>
    <tableColumn id="37" xr3:uid="{00000000-0010-0000-0000-000025000000}" name="Total number of engaged leaders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9"/>
  <sheetViews>
    <sheetView tabSelected="1" workbookViewId="0">
      <selection activeCell="A2" sqref="A2"/>
    </sheetView>
  </sheetViews>
  <sheetFormatPr defaultRowHeight="14.25" x14ac:dyDescent="0.45"/>
  <cols>
    <col min="1" max="1" width="44" customWidth="1"/>
    <col min="2" max="2" width="62.265625" customWidth="1"/>
    <col min="3" max="3" width="73.3984375" customWidth="1"/>
    <col min="4" max="4" width="55.86328125" customWidth="1"/>
    <col min="5" max="5" width="73.3984375" customWidth="1"/>
    <col min="6" max="6" width="58.265625" customWidth="1"/>
    <col min="7" max="9" width="73.3984375" customWidth="1"/>
    <col min="10" max="11" width="36" customWidth="1"/>
    <col min="12" max="12" width="51" customWidth="1"/>
    <col min="13" max="13" width="50.3984375" customWidth="1"/>
    <col min="14" max="19" width="36" customWidth="1"/>
    <col min="20" max="20" width="52" customWidth="1"/>
    <col min="21" max="21" width="51.3984375" customWidth="1"/>
    <col min="22" max="25" width="36" customWidth="1"/>
    <col min="26" max="26" width="41.1328125" customWidth="1"/>
    <col min="27" max="27" width="73.3984375" customWidth="1"/>
    <col min="28" max="28" width="62.73046875" customWidth="1"/>
    <col min="29" max="29" width="73.3984375" customWidth="1"/>
    <col min="30" max="30" width="68.73046875" customWidth="1"/>
    <col min="31" max="31" width="66.265625" customWidth="1"/>
    <col min="32" max="32" width="36" customWidth="1"/>
    <col min="33" max="33" width="51.86328125" customWidth="1"/>
    <col min="34" max="34" width="45.265625" customWidth="1"/>
    <col min="35" max="35" width="71.86328125" customWidth="1"/>
    <col min="36" max="36" width="71.265625" customWidth="1"/>
    <col min="37" max="37" width="36" customWidth="1"/>
  </cols>
  <sheetData>
    <row r="1" spans="1:37" ht="28.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144</v>
      </c>
      <c r="S1" s="1" t="s">
        <v>145</v>
      </c>
      <c r="T1" s="1" t="s">
        <v>146</v>
      </c>
      <c r="U1" s="1" t="s">
        <v>147</v>
      </c>
      <c r="V1" s="1" t="s">
        <v>148</v>
      </c>
      <c r="W1" s="1" t="s">
        <v>149</v>
      </c>
      <c r="X1" s="1" t="s">
        <v>150</v>
      </c>
      <c r="Y1" s="1" t="s">
        <v>151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28</v>
      </c>
    </row>
    <row r="2" spans="1:37" ht="57" x14ac:dyDescent="0.45">
      <c r="A2" s="1" t="s">
        <v>112</v>
      </c>
      <c r="B2" s="2">
        <v>43465.208333333336</v>
      </c>
      <c r="C2" s="1">
        <v>282479</v>
      </c>
      <c r="D2" s="1">
        <v>231379</v>
      </c>
      <c r="E2" s="1">
        <v>31233</v>
      </c>
      <c r="F2" s="1">
        <v>-1064</v>
      </c>
      <c r="G2" s="1" t="s">
        <v>30</v>
      </c>
      <c r="H2" s="1"/>
      <c r="I2" s="1"/>
      <c r="J2" s="1">
        <v>1</v>
      </c>
      <c r="K2" s="1">
        <v>0</v>
      </c>
      <c r="L2" s="1">
        <v>0</v>
      </c>
      <c r="M2" s="1">
        <v>0</v>
      </c>
      <c r="N2" s="1">
        <v>1</v>
      </c>
      <c r="O2" s="1">
        <v>1</v>
      </c>
      <c r="P2" s="1">
        <v>0</v>
      </c>
      <c r="Q2" s="1">
        <v>1</v>
      </c>
      <c r="R2" s="3" t="s">
        <v>42</v>
      </c>
      <c r="S2" s="1" t="s">
        <v>31</v>
      </c>
      <c r="T2" s="1" t="s">
        <v>31</v>
      </c>
      <c r="U2" s="1" t="s">
        <v>31</v>
      </c>
      <c r="V2" s="1" t="s">
        <v>37</v>
      </c>
      <c r="W2" s="1" t="s">
        <v>37</v>
      </c>
      <c r="X2" s="1" t="s">
        <v>31</v>
      </c>
      <c r="Y2" s="1" t="s">
        <v>37</v>
      </c>
      <c r="Z2" s="1" t="s">
        <v>113</v>
      </c>
      <c r="AA2" s="1">
        <v>0</v>
      </c>
      <c r="AB2" s="1">
        <v>0</v>
      </c>
      <c r="AC2" s="1">
        <v>0</v>
      </c>
      <c r="AD2" s="1">
        <v>0</v>
      </c>
      <c r="AE2" s="1" t="s">
        <v>33</v>
      </c>
      <c r="AF2" s="1" t="s">
        <v>34</v>
      </c>
      <c r="AG2" s="1">
        <v>8</v>
      </c>
      <c r="AH2" s="1">
        <v>6</v>
      </c>
      <c r="AI2" s="1">
        <v>4</v>
      </c>
      <c r="AJ2" s="1">
        <v>80</v>
      </c>
      <c r="AK2" s="1">
        <v>12</v>
      </c>
    </row>
    <row r="3" spans="1:37" ht="57" x14ac:dyDescent="0.45">
      <c r="A3" s="1" t="s">
        <v>128</v>
      </c>
      <c r="B3" s="2">
        <v>43892.208333333336</v>
      </c>
      <c r="C3" s="1">
        <v>1115973</v>
      </c>
      <c r="D3" s="1">
        <v>1347731</v>
      </c>
      <c r="E3" s="1">
        <v>4251120</v>
      </c>
      <c r="F3" s="1">
        <v>5256080</v>
      </c>
      <c r="G3" s="1" t="s">
        <v>40</v>
      </c>
      <c r="H3" s="1">
        <v>2595250</v>
      </c>
      <c r="I3" s="1">
        <v>2532319</v>
      </c>
      <c r="J3" s="1">
        <v>1</v>
      </c>
      <c r="K3" s="1">
        <v>1</v>
      </c>
      <c r="L3" s="1">
        <v>2</v>
      </c>
      <c r="M3" s="1">
        <v>0</v>
      </c>
      <c r="N3" s="1">
        <v>2</v>
      </c>
      <c r="O3" s="1">
        <v>2</v>
      </c>
      <c r="P3" s="1">
        <v>1</v>
      </c>
      <c r="Q3" s="1">
        <v>0</v>
      </c>
      <c r="R3" s="3" t="s">
        <v>41</v>
      </c>
      <c r="S3" s="1" t="s">
        <v>41</v>
      </c>
      <c r="T3" s="1" t="s">
        <v>36</v>
      </c>
      <c r="U3" s="1" t="s">
        <v>31</v>
      </c>
      <c r="V3" s="1" t="s">
        <v>42</v>
      </c>
      <c r="W3" s="1" t="s">
        <v>37</v>
      </c>
      <c r="X3" s="1" t="s">
        <v>42</v>
      </c>
      <c r="Y3" s="1" t="s">
        <v>31</v>
      </c>
      <c r="Z3" s="1" t="s">
        <v>109</v>
      </c>
      <c r="AA3" s="1">
        <v>506</v>
      </c>
      <c r="AB3" s="1">
        <v>0</v>
      </c>
      <c r="AC3" s="1">
        <v>0</v>
      </c>
      <c r="AD3" s="1">
        <v>0</v>
      </c>
      <c r="AE3" s="1" t="s">
        <v>33</v>
      </c>
      <c r="AF3" s="1" t="s">
        <v>34</v>
      </c>
      <c r="AG3" s="1">
        <v>14</v>
      </c>
      <c r="AH3" s="1">
        <v>6</v>
      </c>
      <c r="AI3" s="1">
        <v>30</v>
      </c>
      <c r="AJ3" s="1">
        <v>50</v>
      </c>
      <c r="AK3" s="1">
        <v>44</v>
      </c>
    </row>
    <row r="4" spans="1:37" ht="71.25" x14ac:dyDescent="0.45">
      <c r="A4" s="1" t="s">
        <v>56</v>
      </c>
      <c r="B4" s="2">
        <v>43465.208333333336</v>
      </c>
      <c r="C4" s="1">
        <v>1673419</v>
      </c>
      <c r="D4" s="1">
        <v>1532651</v>
      </c>
      <c r="E4" s="1">
        <v>14494023</v>
      </c>
      <c r="F4" s="1">
        <v>10618305</v>
      </c>
      <c r="G4" s="1" t="s">
        <v>40</v>
      </c>
      <c r="H4" s="1">
        <v>2455223</v>
      </c>
      <c r="I4" s="1">
        <v>1220778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3</v>
      </c>
      <c r="P4" s="1">
        <v>1</v>
      </c>
      <c r="Q4" s="1">
        <v>1</v>
      </c>
      <c r="R4" s="3" t="s">
        <v>54</v>
      </c>
      <c r="S4" s="1" t="s">
        <v>41</v>
      </c>
      <c r="T4" s="1" t="s">
        <v>57</v>
      </c>
      <c r="U4" s="1" t="s">
        <v>36</v>
      </c>
      <c r="V4" s="1" t="s">
        <v>36</v>
      </c>
      <c r="W4" s="1" t="s">
        <v>36</v>
      </c>
      <c r="X4" s="1" t="s">
        <v>37</v>
      </c>
      <c r="Y4" s="1" t="s">
        <v>37</v>
      </c>
      <c r="Z4" s="1" t="s">
        <v>58</v>
      </c>
      <c r="AA4" s="1">
        <v>312</v>
      </c>
      <c r="AB4" s="1">
        <v>95</v>
      </c>
      <c r="AC4" s="1">
        <v>120542</v>
      </c>
      <c r="AD4" s="1">
        <v>115</v>
      </c>
      <c r="AE4" s="1" t="s">
        <v>33</v>
      </c>
      <c r="AF4" s="1" t="s">
        <v>34</v>
      </c>
      <c r="AG4" s="1">
        <v>17</v>
      </c>
      <c r="AH4" s="1">
        <v>14</v>
      </c>
      <c r="AI4" s="1">
        <v>30</v>
      </c>
      <c r="AJ4" s="1">
        <v>150</v>
      </c>
      <c r="AK4" s="1">
        <v>47</v>
      </c>
    </row>
    <row r="5" spans="1:37" x14ac:dyDescent="0.45">
      <c r="A5" s="1" t="s">
        <v>129</v>
      </c>
      <c r="B5" s="2">
        <v>43281.166666666664</v>
      </c>
      <c r="C5" s="1">
        <v>315818</v>
      </c>
      <c r="D5" s="1">
        <v>283037</v>
      </c>
      <c r="E5" s="1">
        <v>536733</v>
      </c>
      <c r="F5" s="1">
        <v>579598</v>
      </c>
      <c r="G5" s="1" t="s">
        <v>30</v>
      </c>
      <c r="H5" s="1"/>
      <c r="I5" s="1"/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3" t="s">
        <v>31</v>
      </c>
      <c r="S5" s="1" t="s">
        <v>31</v>
      </c>
      <c r="T5" s="1" t="s">
        <v>37</v>
      </c>
      <c r="U5" s="1" t="s">
        <v>31</v>
      </c>
      <c r="V5" s="1" t="s">
        <v>31</v>
      </c>
      <c r="W5" s="1" t="s">
        <v>31</v>
      </c>
      <c r="X5" s="1" t="s">
        <v>31</v>
      </c>
      <c r="Y5" s="1" t="s">
        <v>31</v>
      </c>
      <c r="Z5" s="1" t="s">
        <v>32</v>
      </c>
      <c r="AA5" s="1">
        <v>22</v>
      </c>
      <c r="AB5" s="1">
        <v>0</v>
      </c>
      <c r="AC5" s="1">
        <v>0</v>
      </c>
      <c r="AD5" s="1">
        <v>22</v>
      </c>
      <c r="AE5" s="1" t="s">
        <v>33</v>
      </c>
      <c r="AF5" s="1" t="s">
        <v>34</v>
      </c>
      <c r="AG5" s="1">
        <v>11</v>
      </c>
      <c r="AH5" s="1">
        <v>4</v>
      </c>
      <c r="AI5" s="1">
        <v>1</v>
      </c>
      <c r="AJ5" s="1">
        <v>1</v>
      </c>
      <c r="AK5" s="1">
        <v>12</v>
      </c>
    </row>
    <row r="6" spans="1:37" ht="57" x14ac:dyDescent="0.45">
      <c r="A6" s="1" t="s">
        <v>50</v>
      </c>
      <c r="B6" s="2">
        <v>43646.166666666664</v>
      </c>
      <c r="C6" s="1">
        <v>357372</v>
      </c>
      <c r="D6" s="1">
        <v>339058</v>
      </c>
      <c r="E6" s="1">
        <v>900411</v>
      </c>
      <c r="F6" s="1">
        <v>953845</v>
      </c>
      <c r="G6" s="1" t="s">
        <v>40</v>
      </c>
      <c r="H6" s="1">
        <v>797798</v>
      </c>
      <c r="I6" s="1">
        <v>718814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2</v>
      </c>
      <c r="R6" s="3" t="s">
        <v>41</v>
      </c>
      <c r="S6" s="1" t="s">
        <v>31</v>
      </c>
      <c r="T6" s="1" t="s">
        <v>37</v>
      </c>
      <c r="U6" s="1" t="s">
        <v>31</v>
      </c>
      <c r="V6" s="1" t="s">
        <v>31</v>
      </c>
      <c r="W6" s="1" t="s">
        <v>31</v>
      </c>
      <c r="X6" s="1" t="s">
        <v>31</v>
      </c>
      <c r="Y6" s="1" t="s">
        <v>37</v>
      </c>
      <c r="Z6" s="1" t="s">
        <v>51</v>
      </c>
      <c r="AA6" s="1">
        <v>10</v>
      </c>
      <c r="AB6" s="1">
        <v>0</v>
      </c>
      <c r="AC6" s="1">
        <v>0</v>
      </c>
      <c r="AD6" s="1">
        <v>0</v>
      </c>
      <c r="AE6" s="1" t="s">
        <v>33</v>
      </c>
      <c r="AF6" s="1" t="s">
        <v>34</v>
      </c>
      <c r="AG6" s="1">
        <v>14</v>
      </c>
      <c r="AH6" s="1">
        <v>0</v>
      </c>
      <c r="AI6" s="1">
        <v>12</v>
      </c>
      <c r="AJ6" s="1">
        <v>10</v>
      </c>
      <c r="AK6" s="1">
        <v>26</v>
      </c>
    </row>
    <row r="7" spans="1:37" ht="42.75" x14ac:dyDescent="0.45">
      <c r="A7" s="1" t="s">
        <v>35</v>
      </c>
      <c r="B7" s="2">
        <v>43738.166666666664</v>
      </c>
      <c r="C7" s="1">
        <v>415312</v>
      </c>
      <c r="D7" s="1">
        <v>346859</v>
      </c>
      <c r="E7" s="1">
        <v>564849</v>
      </c>
      <c r="F7" s="1">
        <v>157367</v>
      </c>
      <c r="G7" s="1" t="s">
        <v>30</v>
      </c>
      <c r="H7" s="1"/>
      <c r="I7" s="1"/>
      <c r="J7" s="1">
        <v>1</v>
      </c>
      <c r="K7" s="1">
        <v>1</v>
      </c>
      <c r="L7" s="1">
        <v>0</v>
      </c>
      <c r="M7" s="1">
        <v>0</v>
      </c>
      <c r="N7" s="1">
        <v>3</v>
      </c>
      <c r="O7" s="1">
        <v>3</v>
      </c>
      <c r="P7" s="1">
        <v>0</v>
      </c>
      <c r="Q7" s="1">
        <v>0</v>
      </c>
      <c r="R7" s="3" t="s">
        <v>36</v>
      </c>
      <c r="S7" s="1" t="s">
        <v>36</v>
      </c>
      <c r="T7" s="1" t="s">
        <v>31</v>
      </c>
      <c r="U7" s="1" t="s">
        <v>37</v>
      </c>
      <c r="V7" s="1" t="s">
        <v>37</v>
      </c>
      <c r="W7" s="1" t="s">
        <v>37</v>
      </c>
      <c r="X7" s="1" t="s">
        <v>31</v>
      </c>
      <c r="Y7" s="1" t="s">
        <v>31</v>
      </c>
      <c r="Z7" s="1" t="s">
        <v>38</v>
      </c>
      <c r="AA7" s="1">
        <v>0</v>
      </c>
      <c r="AB7" s="1">
        <v>0</v>
      </c>
      <c r="AC7" s="1">
        <v>0</v>
      </c>
      <c r="AD7" s="1">
        <v>0</v>
      </c>
      <c r="AE7" s="1" t="s">
        <v>33</v>
      </c>
      <c r="AF7" s="1" t="s">
        <v>34</v>
      </c>
      <c r="AG7" s="1">
        <v>8</v>
      </c>
      <c r="AH7" s="1">
        <v>4</v>
      </c>
      <c r="AI7" s="1">
        <v>20</v>
      </c>
      <c r="AJ7" s="1">
        <v>75</v>
      </c>
      <c r="AK7" s="1">
        <v>28</v>
      </c>
    </row>
    <row r="8" spans="1:37" ht="57" x14ac:dyDescent="0.45">
      <c r="A8" s="1" t="s">
        <v>104</v>
      </c>
      <c r="B8" s="2">
        <v>43879.208333333336</v>
      </c>
      <c r="C8" s="1">
        <v>1548380</v>
      </c>
      <c r="D8" s="1">
        <v>1415716</v>
      </c>
      <c r="E8" s="1">
        <v>794610</v>
      </c>
      <c r="F8" s="1">
        <v>1708476</v>
      </c>
      <c r="G8" s="1" t="s">
        <v>40</v>
      </c>
      <c r="H8" s="1">
        <v>4874806</v>
      </c>
      <c r="I8" s="1">
        <v>21250404</v>
      </c>
      <c r="J8" s="1">
        <v>1</v>
      </c>
      <c r="K8" s="1">
        <v>1</v>
      </c>
      <c r="L8" s="1">
        <v>1</v>
      </c>
      <c r="M8" s="1">
        <v>4</v>
      </c>
      <c r="N8" s="1">
        <v>1</v>
      </c>
      <c r="O8" s="1">
        <v>6</v>
      </c>
      <c r="P8" s="1">
        <v>0</v>
      </c>
      <c r="Q8" s="1">
        <v>1</v>
      </c>
      <c r="R8" s="3" t="s">
        <v>54</v>
      </c>
      <c r="S8" s="1" t="s">
        <v>41</v>
      </c>
      <c r="T8" s="1" t="s">
        <v>41</v>
      </c>
      <c r="U8" s="1" t="s">
        <v>36</v>
      </c>
      <c r="V8" s="1" t="s">
        <v>42</v>
      </c>
      <c r="W8" s="1" t="s">
        <v>37</v>
      </c>
      <c r="X8" s="1" t="s">
        <v>31</v>
      </c>
      <c r="Y8" s="1" t="s">
        <v>37</v>
      </c>
      <c r="Z8" s="1" t="s">
        <v>105</v>
      </c>
      <c r="AA8" s="1">
        <v>476</v>
      </c>
      <c r="AB8" s="1">
        <v>0</v>
      </c>
      <c r="AC8" s="1">
        <v>0</v>
      </c>
      <c r="AD8" s="1"/>
      <c r="AE8" s="1" t="s">
        <v>33</v>
      </c>
      <c r="AF8" s="1" t="s">
        <v>34</v>
      </c>
      <c r="AG8" s="1">
        <v>19</v>
      </c>
      <c r="AH8" s="1">
        <v>11</v>
      </c>
      <c r="AI8" s="1">
        <v>15</v>
      </c>
      <c r="AJ8" s="1">
        <v>250</v>
      </c>
      <c r="AK8" s="1">
        <v>34</v>
      </c>
    </row>
    <row r="9" spans="1:37" ht="42.75" x14ac:dyDescent="0.45">
      <c r="A9" s="1" t="s">
        <v>126</v>
      </c>
      <c r="B9" s="2">
        <v>43465.208333333336</v>
      </c>
      <c r="C9" s="1">
        <v>2567626</v>
      </c>
      <c r="D9" s="1">
        <v>2650285</v>
      </c>
      <c r="E9" s="1">
        <v>35328298</v>
      </c>
      <c r="F9" s="1">
        <v>34175913</v>
      </c>
      <c r="G9" s="1" t="s">
        <v>40</v>
      </c>
      <c r="H9" s="1">
        <v>62671092</v>
      </c>
      <c r="I9" s="1">
        <v>58601009</v>
      </c>
      <c r="J9" s="1">
        <v>1</v>
      </c>
      <c r="K9" s="1">
        <v>2</v>
      </c>
      <c r="L9" s="1">
        <v>2</v>
      </c>
      <c r="M9" s="1">
        <v>4</v>
      </c>
      <c r="N9" s="1">
        <v>4</v>
      </c>
      <c r="O9" s="1">
        <v>5</v>
      </c>
      <c r="P9" s="1">
        <v>3</v>
      </c>
      <c r="Q9" s="1">
        <v>3</v>
      </c>
      <c r="R9" s="3" t="s">
        <v>60</v>
      </c>
      <c r="S9" s="1" t="s">
        <v>46</v>
      </c>
      <c r="T9" s="1" t="s">
        <v>57</v>
      </c>
      <c r="U9" s="1" t="s">
        <v>36</v>
      </c>
      <c r="V9" s="1" t="s">
        <v>42</v>
      </c>
      <c r="W9" s="1" t="s">
        <v>36</v>
      </c>
      <c r="X9" s="1" t="s">
        <v>36</v>
      </c>
      <c r="Y9" s="1" t="s">
        <v>36</v>
      </c>
      <c r="Z9" s="1" t="s">
        <v>125</v>
      </c>
      <c r="AA9" s="1">
        <v>961</v>
      </c>
      <c r="AB9" s="1">
        <v>99</v>
      </c>
      <c r="AC9" s="1">
        <v>296470</v>
      </c>
      <c r="AD9" s="1">
        <v>528</v>
      </c>
      <c r="AE9" s="1" t="s">
        <v>44</v>
      </c>
      <c r="AF9" s="1" t="s">
        <v>127</v>
      </c>
      <c r="AG9" s="1">
        <v>10</v>
      </c>
      <c r="AH9" s="1">
        <v>7</v>
      </c>
      <c r="AI9" s="1">
        <v>30</v>
      </c>
      <c r="AJ9" s="1">
        <v>268</v>
      </c>
      <c r="AK9" s="1">
        <v>40</v>
      </c>
    </row>
    <row r="10" spans="1:37" ht="57" x14ac:dyDescent="0.45">
      <c r="A10" s="1" t="s">
        <v>45</v>
      </c>
      <c r="B10" s="2">
        <v>43646.166666666664</v>
      </c>
      <c r="C10" s="1">
        <v>3489819</v>
      </c>
      <c r="D10" s="1">
        <v>3372397</v>
      </c>
      <c r="E10" s="1">
        <v>2079517</v>
      </c>
      <c r="F10" s="1">
        <v>2001098</v>
      </c>
      <c r="G10" s="1" t="s">
        <v>40</v>
      </c>
      <c r="H10" s="1">
        <v>4056039</v>
      </c>
      <c r="I10" s="1">
        <v>3717121</v>
      </c>
      <c r="J10" s="1">
        <v>1</v>
      </c>
      <c r="K10" s="1">
        <v>1</v>
      </c>
      <c r="L10" s="1">
        <v>3</v>
      </c>
      <c r="M10" s="1">
        <v>5</v>
      </c>
      <c r="N10" s="1">
        <v>3</v>
      </c>
      <c r="O10" s="1">
        <v>1</v>
      </c>
      <c r="P10" s="1">
        <v>0</v>
      </c>
      <c r="Q10" s="1">
        <v>2</v>
      </c>
      <c r="R10" s="3" t="s">
        <v>46</v>
      </c>
      <c r="S10" s="1" t="s">
        <v>41</v>
      </c>
      <c r="T10" s="1" t="s">
        <v>41</v>
      </c>
      <c r="U10" s="1" t="s">
        <v>42</v>
      </c>
      <c r="V10" s="1" t="s">
        <v>42</v>
      </c>
      <c r="W10" s="1" t="s">
        <v>36</v>
      </c>
      <c r="X10" s="1" t="s">
        <v>31</v>
      </c>
      <c r="Y10" s="1" t="s">
        <v>36</v>
      </c>
      <c r="Z10" s="1" t="s">
        <v>47</v>
      </c>
      <c r="AA10" s="1">
        <v>100</v>
      </c>
      <c r="AB10" s="1">
        <v>0</v>
      </c>
      <c r="AC10" s="1">
        <v>0</v>
      </c>
      <c r="AD10" s="1">
        <v>0</v>
      </c>
      <c r="AE10" s="1" t="s">
        <v>33</v>
      </c>
      <c r="AF10" s="1" t="s">
        <v>34</v>
      </c>
      <c r="AG10" s="1">
        <v>16</v>
      </c>
      <c r="AH10" s="1">
        <v>2</v>
      </c>
      <c r="AI10" s="1">
        <v>30</v>
      </c>
      <c r="AJ10" s="1">
        <v>70</v>
      </c>
      <c r="AK10" s="1">
        <v>46</v>
      </c>
    </row>
    <row r="11" spans="1:37" ht="57" x14ac:dyDescent="0.45">
      <c r="A11" s="1" t="s">
        <v>108</v>
      </c>
      <c r="B11" s="2">
        <v>43646.166666666664</v>
      </c>
      <c r="C11" s="1">
        <v>93071195</v>
      </c>
      <c r="D11" s="1">
        <v>90090453</v>
      </c>
      <c r="E11" s="1">
        <v>7549032</v>
      </c>
      <c r="F11" s="1">
        <v>7478663</v>
      </c>
      <c r="G11" s="1" t="s">
        <v>40</v>
      </c>
      <c r="H11" s="1">
        <v>15185282</v>
      </c>
      <c r="I11" s="1">
        <v>15185282</v>
      </c>
      <c r="J11" s="1">
        <v>1</v>
      </c>
      <c r="K11" s="1">
        <v>5</v>
      </c>
      <c r="L11" s="1">
        <v>3</v>
      </c>
      <c r="M11" s="1">
        <v>2</v>
      </c>
      <c r="N11" s="1">
        <v>28</v>
      </c>
      <c r="O11" s="1">
        <v>355</v>
      </c>
      <c r="P11" s="1">
        <v>0</v>
      </c>
      <c r="Q11" s="1">
        <v>18</v>
      </c>
      <c r="R11" s="3" t="s">
        <v>60</v>
      </c>
      <c r="S11" s="1" t="s">
        <v>46</v>
      </c>
      <c r="T11" s="1" t="s">
        <v>42</v>
      </c>
      <c r="U11" s="1" t="s">
        <v>42</v>
      </c>
      <c r="V11" s="1" t="s">
        <v>36</v>
      </c>
      <c r="W11" s="1" t="s">
        <v>36</v>
      </c>
      <c r="X11" s="1" t="s">
        <v>31</v>
      </c>
      <c r="Y11" s="1" t="s">
        <v>36</v>
      </c>
      <c r="Z11" s="1" t="s">
        <v>109</v>
      </c>
      <c r="AA11" s="1">
        <v>158</v>
      </c>
      <c r="AB11" s="1">
        <v>0</v>
      </c>
      <c r="AC11" s="1">
        <v>0</v>
      </c>
      <c r="AD11" s="1">
        <v>36</v>
      </c>
      <c r="AE11" s="1" t="s">
        <v>33</v>
      </c>
      <c r="AF11" s="1" t="s">
        <v>34</v>
      </c>
      <c r="AG11" s="1">
        <v>24</v>
      </c>
      <c r="AH11" s="1">
        <v>2</v>
      </c>
      <c r="AI11" s="1">
        <v>42</v>
      </c>
      <c r="AJ11" s="1">
        <v>382</v>
      </c>
      <c r="AK11" s="1">
        <v>66</v>
      </c>
    </row>
    <row r="12" spans="1:37" ht="57" x14ac:dyDescent="0.45">
      <c r="A12" s="1" t="s">
        <v>102</v>
      </c>
      <c r="B12" s="2">
        <v>43465.208333333336</v>
      </c>
      <c r="C12" s="1">
        <v>4586338</v>
      </c>
      <c r="D12" s="1">
        <v>4226590</v>
      </c>
      <c r="E12" s="1">
        <v>4536995</v>
      </c>
      <c r="F12" s="1">
        <v>4150923</v>
      </c>
      <c r="G12" s="1" t="s">
        <v>40</v>
      </c>
      <c r="H12" s="1">
        <v>62408657</v>
      </c>
      <c r="I12" s="1">
        <v>55482475</v>
      </c>
      <c r="J12" s="1">
        <v>1</v>
      </c>
      <c r="K12" s="1">
        <v>1</v>
      </c>
      <c r="L12" s="1">
        <v>6</v>
      </c>
      <c r="M12" s="1">
        <v>21</v>
      </c>
      <c r="N12" s="1">
        <v>4</v>
      </c>
      <c r="O12" s="1">
        <v>24</v>
      </c>
      <c r="P12" s="1">
        <v>6</v>
      </c>
      <c r="Q12" s="1">
        <v>8</v>
      </c>
      <c r="R12" s="3" t="s">
        <v>60</v>
      </c>
      <c r="S12" s="1" t="s">
        <v>60</v>
      </c>
      <c r="T12" s="1" t="s">
        <v>46</v>
      </c>
      <c r="U12" s="1" t="s">
        <v>42</v>
      </c>
      <c r="V12" s="1" t="s">
        <v>54</v>
      </c>
      <c r="W12" s="1" t="s">
        <v>42</v>
      </c>
      <c r="X12" s="1" t="s">
        <v>36</v>
      </c>
      <c r="Y12" s="1" t="s">
        <v>41</v>
      </c>
      <c r="Z12" s="1" t="s">
        <v>103</v>
      </c>
      <c r="AA12" s="1">
        <v>901</v>
      </c>
      <c r="AB12" s="1">
        <v>0</v>
      </c>
      <c r="AC12" s="1">
        <v>0</v>
      </c>
      <c r="AD12" s="1">
        <v>250</v>
      </c>
      <c r="AE12" s="1" t="s">
        <v>33</v>
      </c>
      <c r="AF12" s="1" t="s">
        <v>34</v>
      </c>
      <c r="AG12" s="1">
        <v>13</v>
      </c>
      <c r="AH12" s="1">
        <v>11</v>
      </c>
      <c r="AI12" s="1">
        <v>4</v>
      </c>
      <c r="AJ12" s="1">
        <v>75</v>
      </c>
      <c r="AK12" s="1">
        <v>17</v>
      </c>
    </row>
    <row r="13" spans="1:37" x14ac:dyDescent="0.45">
      <c r="A13" s="1" t="s">
        <v>81</v>
      </c>
      <c r="B13" s="2">
        <v>43100.208333333336</v>
      </c>
      <c r="C13" s="1">
        <v>91362</v>
      </c>
      <c r="D13" s="1">
        <v>96981</v>
      </c>
      <c r="E13" s="1">
        <v>555034</v>
      </c>
      <c r="F13" s="1">
        <v>525883</v>
      </c>
      <c r="G13" s="1" t="s">
        <v>40</v>
      </c>
      <c r="H13" s="1">
        <v>87992</v>
      </c>
      <c r="I13" s="1">
        <v>87992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3" t="s">
        <v>36</v>
      </c>
      <c r="S13" s="1" t="s">
        <v>31</v>
      </c>
      <c r="T13" s="1" t="s">
        <v>31</v>
      </c>
      <c r="U13" s="1" t="s">
        <v>31</v>
      </c>
      <c r="V13" s="1" t="s">
        <v>31</v>
      </c>
      <c r="W13" s="1" t="s">
        <v>37</v>
      </c>
      <c r="X13" s="1" t="s">
        <v>31</v>
      </c>
      <c r="Y13" s="1" t="s">
        <v>31</v>
      </c>
      <c r="Z13" s="1" t="s">
        <v>82</v>
      </c>
      <c r="AA13" s="1">
        <v>3</v>
      </c>
      <c r="AB13" s="1">
        <v>1</v>
      </c>
      <c r="AC13" s="1">
        <v>20000</v>
      </c>
      <c r="AD13" s="1">
        <v>3</v>
      </c>
      <c r="AE13" s="1" t="s">
        <v>33</v>
      </c>
      <c r="AF13" s="1" t="s">
        <v>34</v>
      </c>
      <c r="AG13" s="1">
        <v>14</v>
      </c>
      <c r="AH13" s="1">
        <v>1</v>
      </c>
      <c r="AI13" s="1">
        <v>4</v>
      </c>
      <c r="AJ13" s="1">
        <v>25</v>
      </c>
      <c r="AK13" s="1">
        <v>18</v>
      </c>
    </row>
    <row r="14" spans="1:37" ht="28.5" x14ac:dyDescent="0.45">
      <c r="A14" s="1" t="s">
        <v>141</v>
      </c>
      <c r="B14" s="2">
        <v>43646.166666666664</v>
      </c>
      <c r="C14" s="1">
        <v>695000</v>
      </c>
      <c r="D14" s="1">
        <v>650000</v>
      </c>
      <c r="E14" s="1">
        <v>15431000</v>
      </c>
      <c r="F14" s="1">
        <v>15579000</v>
      </c>
      <c r="G14" s="1" t="s">
        <v>30</v>
      </c>
      <c r="H14" s="1">
        <v>15881000</v>
      </c>
      <c r="I14" s="1"/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3" t="s">
        <v>41</v>
      </c>
      <c r="S14" s="1" t="s">
        <v>31</v>
      </c>
      <c r="T14" s="1" t="s">
        <v>36</v>
      </c>
      <c r="U14" s="1" t="s">
        <v>31</v>
      </c>
      <c r="V14" s="1" t="s">
        <v>31</v>
      </c>
      <c r="W14" s="1" t="s">
        <v>31</v>
      </c>
      <c r="X14" s="1" t="s">
        <v>31</v>
      </c>
      <c r="Y14" s="1" t="s">
        <v>31</v>
      </c>
      <c r="Z14" s="1" t="s">
        <v>142</v>
      </c>
      <c r="AA14" s="1">
        <v>130</v>
      </c>
      <c r="AB14" s="1">
        <v>0</v>
      </c>
      <c r="AC14" s="1">
        <v>0</v>
      </c>
      <c r="AD14" s="1">
        <v>0</v>
      </c>
      <c r="AE14" s="1" t="s">
        <v>44</v>
      </c>
      <c r="AF14" s="1" t="s">
        <v>127</v>
      </c>
      <c r="AG14" s="1">
        <v>9</v>
      </c>
      <c r="AH14" s="1">
        <v>9</v>
      </c>
      <c r="AI14" s="1">
        <v>7</v>
      </c>
      <c r="AJ14" s="1">
        <v>60</v>
      </c>
      <c r="AK14" s="1">
        <v>16</v>
      </c>
    </row>
    <row r="15" spans="1:37" ht="42.75" x14ac:dyDescent="0.45">
      <c r="A15" s="1" t="s">
        <v>101</v>
      </c>
      <c r="B15" s="2">
        <v>43830.208333333336</v>
      </c>
      <c r="C15" s="1">
        <v>1334789</v>
      </c>
      <c r="D15" s="1">
        <v>1459292</v>
      </c>
      <c r="E15" s="1">
        <v>5854428</v>
      </c>
      <c r="F15" s="1">
        <v>4856103</v>
      </c>
      <c r="G15" s="1" t="s">
        <v>40</v>
      </c>
      <c r="H15" s="1">
        <v>1332494</v>
      </c>
      <c r="I15" s="1">
        <v>1240170</v>
      </c>
      <c r="J15" s="1">
        <v>1</v>
      </c>
      <c r="K15" s="1">
        <v>0</v>
      </c>
      <c r="L15" s="1">
        <v>3</v>
      </c>
      <c r="M15" s="1">
        <v>2</v>
      </c>
      <c r="N15" s="1">
        <v>2</v>
      </c>
      <c r="O15" s="1">
        <v>1</v>
      </c>
      <c r="P15" s="1">
        <v>1</v>
      </c>
      <c r="Q15" s="1">
        <v>1</v>
      </c>
      <c r="R15" s="3" t="s">
        <v>54</v>
      </c>
      <c r="S15" s="1" t="s">
        <v>31</v>
      </c>
      <c r="T15" s="1" t="s">
        <v>41</v>
      </c>
      <c r="U15" s="1" t="s">
        <v>36</v>
      </c>
      <c r="V15" s="1" t="s">
        <v>42</v>
      </c>
      <c r="W15" s="1" t="s">
        <v>37</v>
      </c>
      <c r="X15" s="1" t="s">
        <v>37</v>
      </c>
      <c r="Y15" s="1" t="s">
        <v>37</v>
      </c>
      <c r="Z15" s="1" t="s">
        <v>65</v>
      </c>
      <c r="AA15" s="1">
        <v>408</v>
      </c>
      <c r="AB15" s="1">
        <v>36</v>
      </c>
      <c r="AC15" s="1">
        <v>4989</v>
      </c>
      <c r="AD15" s="1">
        <v>112</v>
      </c>
      <c r="AE15" s="1" t="s">
        <v>33</v>
      </c>
      <c r="AF15" s="1" t="s">
        <v>34</v>
      </c>
      <c r="AG15" s="1">
        <v>18</v>
      </c>
      <c r="AH15" s="1">
        <v>6</v>
      </c>
      <c r="AI15" s="1">
        <v>61</v>
      </c>
      <c r="AJ15" s="1">
        <v>154</v>
      </c>
      <c r="AK15" s="1">
        <v>79</v>
      </c>
    </row>
    <row r="16" spans="1:37" ht="85.5" x14ac:dyDescent="0.45">
      <c r="A16" s="1" t="s">
        <v>137</v>
      </c>
      <c r="B16" s="2">
        <v>43646.166666666664</v>
      </c>
      <c r="C16" s="1">
        <v>2055488</v>
      </c>
      <c r="D16" s="1">
        <v>1546911</v>
      </c>
      <c r="E16" s="1">
        <v>2181737</v>
      </c>
      <c r="F16" s="1">
        <v>1798675</v>
      </c>
      <c r="G16" s="1" t="s">
        <v>30</v>
      </c>
      <c r="H16" s="1">
        <v>0</v>
      </c>
      <c r="I16" s="1">
        <v>0</v>
      </c>
      <c r="J16" s="1">
        <v>1</v>
      </c>
      <c r="K16" s="1">
        <v>1</v>
      </c>
      <c r="L16" s="1">
        <v>3</v>
      </c>
      <c r="M16" s="1">
        <v>4</v>
      </c>
      <c r="N16" s="1">
        <v>0</v>
      </c>
      <c r="O16" s="1">
        <v>5</v>
      </c>
      <c r="P16" s="1">
        <v>0</v>
      </c>
      <c r="Q16" s="1">
        <v>2</v>
      </c>
      <c r="R16" s="3" t="s">
        <v>57</v>
      </c>
      <c r="S16" s="1" t="s">
        <v>42</v>
      </c>
      <c r="T16" s="1" t="s">
        <v>36</v>
      </c>
      <c r="U16" s="1" t="s">
        <v>37</v>
      </c>
      <c r="V16" s="1" t="s">
        <v>31</v>
      </c>
      <c r="W16" s="1" t="s">
        <v>37</v>
      </c>
      <c r="X16" s="1" t="s">
        <v>31</v>
      </c>
      <c r="Y16" s="1" t="s">
        <v>37</v>
      </c>
      <c r="Z16" s="1" t="s">
        <v>138</v>
      </c>
      <c r="AA16" s="1">
        <v>1</v>
      </c>
      <c r="AB16" s="1">
        <v>1</v>
      </c>
      <c r="AC16" s="1">
        <v>140000</v>
      </c>
      <c r="AD16" s="1">
        <v>1</v>
      </c>
      <c r="AE16" s="1" t="s">
        <v>33</v>
      </c>
      <c r="AF16" s="1" t="s">
        <v>34</v>
      </c>
      <c r="AG16" s="1">
        <v>15</v>
      </c>
      <c r="AH16" s="1">
        <v>4</v>
      </c>
      <c r="AI16" s="1">
        <v>25</v>
      </c>
      <c r="AJ16" s="1">
        <v>0</v>
      </c>
      <c r="AK16" s="1">
        <v>40</v>
      </c>
    </row>
    <row r="17" spans="1:37" ht="57" x14ac:dyDescent="0.45">
      <c r="A17" s="1" t="s">
        <v>97</v>
      </c>
      <c r="B17" s="2">
        <v>43830.208333333336</v>
      </c>
      <c r="C17" s="1">
        <v>2433427</v>
      </c>
      <c r="D17" s="1">
        <v>1914259</v>
      </c>
      <c r="E17" s="1">
        <v>708312</v>
      </c>
      <c r="F17" s="1">
        <v>602345</v>
      </c>
      <c r="G17" s="1" t="s">
        <v>30</v>
      </c>
      <c r="H17" s="1"/>
      <c r="I17" s="1"/>
      <c r="J17" s="1">
        <v>1</v>
      </c>
      <c r="K17" s="1">
        <v>2</v>
      </c>
      <c r="L17" s="1">
        <v>4</v>
      </c>
      <c r="M17" s="1">
        <v>1</v>
      </c>
      <c r="N17" s="1">
        <v>3</v>
      </c>
      <c r="O17" s="1">
        <v>8</v>
      </c>
      <c r="P17" s="1">
        <v>0</v>
      </c>
      <c r="Q17" s="1">
        <v>1</v>
      </c>
      <c r="R17" s="3" t="s">
        <v>46</v>
      </c>
      <c r="S17" s="1" t="s">
        <v>42</v>
      </c>
      <c r="T17" s="1" t="s">
        <v>42</v>
      </c>
      <c r="U17" s="1" t="s">
        <v>37</v>
      </c>
      <c r="V17" s="1" t="s">
        <v>37</v>
      </c>
      <c r="W17" s="1" t="s">
        <v>37</v>
      </c>
      <c r="X17" s="1" t="s">
        <v>31</v>
      </c>
      <c r="Y17" s="1" t="s">
        <v>37</v>
      </c>
      <c r="Z17" s="1" t="s">
        <v>98</v>
      </c>
      <c r="AA17" s="1">
        <v>0</v>
      </c>
      <c r="AB17" s="1">
        <v>0</v>
      </c>
      <c r="AC17" s="1">
        <v>0</v>
      </c>
      <c r="AD17" s="1">
        <v>0</v>
      </c>
      <c r="AE17" s="1" t="s">
        <v>33</v>
      </c>
      <c r="AF17" s="1" t="s">
        <v>34</v>
      </c>
      <c r="AG17" s="1">
        <v>11</v>
      </c>
      <c r="AH17" s="1">
        <v>4</v>
      </c>
      <c r="AI17" s="1">
        <v>4</v>
      </c>
      <c r="AJ17" s="1">
        <v>1796</v>
      </c>
      <c r="AK17" s="1">
        <v>15</v>
      </c>
    </row>
    <row r="18" spans="1:37" ht="71.25" x14ac:dyDescent="0.45">
      <c r="A18" s="1" t="s">
        <v>59</v>
      </c>
      <c r="B18" s="2">
        <v>43465.208333333336</v>
      </c>
      <c r="C18" s="1">
        <v>5806832</v>
      </c>
      <c r="D18" s="1">
        <v>5724066</v>
      </c>
      <c r="E18" s="1">
        <v>11247194</v>
      </c>
      <c r="F18" s="1">
        <v>11221466</v>
      </c>
      <c r="G18" s="1" t="s">
        <v>40</v>
      </c>
      <c r="H18" s="1">
        <v>6140902</v>
      </c>
      <c r="I18" s="1">
        <v>4989933</v>
      </c>
      <c r="J18" s="1">
        <v>1</v>
      </c>
      <c r="K18" s="1">
        <v>1</v>
      </c>
      <c r="L18" s="1">
        <v>2</v>
      </c>
      <c r="M18" s="1">
        <v>1</v>
      </c>
      <c r="N18" s="1">
        <v>3</v>
      </c>
      <c r="O18" s="1">
        <v>6</v>
      </c>
      <c r="P18" s="1">
        <v>0</v>
      </c>
      <c r="Q18" s="1">
        <v>9</v>
      </c>
      <c r="R18" s="3" t="s">
        <v>60</v>
      </c>
      <c r="S18" s="1" t="s">
        <v>60</v>
      </c>
      <c r="T18" s="1" t="s">
        <v>42</v>
      </c>
      <c r="U18" s="1" t="s">
        <v>37</v>
      </c>
      <c r="V18" s="1" t="s">
        <v>42</v>
      </c>
      <c r="W18" s="1" t="s">
        <v>36</v>
      </c>
      <c r="X18" s="1" t="s">
        <v>31</v>
      </c>
      <c r="Y18" s="1" t="s">
        <v>37</v>
      </c>
      <c r="Z18" s="1" t="s">
        <v>61</v>
      </c>
      <c r="AA18" s="1">
        <v>341</v>
      </c>
      <c r="AB18" s="1">
        <v>2</v>
      </c>
      <c r="AC18" s="1">
        <v>15000</v>
      </c>
      <c r="AD18" s="1">
        <v>112</v>
      </c>
      <c r="AE18" s="1" t="s">
        <v>33</v>
      </c>
      <c r="AF18" s="1" t="s">
        <v>34</v>
      </c>
      <c r="AG18" s="1">
        <v>20</v>
      </c>
      <c r="AH18" s="1">
        <v>3</v>
      </c>
      <c r="AI18" s="1">
        <v>10</v>
      </c>
      <c r="AJ18" s="1">
        <v>50</v>
      </c>
      <c r="AK18" s="1">
        <v>30</v>
      </c>
    </row>
    <row r="19" spans="1:37" ht="42.75" x14ac:dyDescent="0.45">
      <c r="A19" s="1" t="s">
        <v>48</v>
      </c>
      <c r="B19" s="2">
        <v>43646.166666666664</v>
      </c>
      <c r="C19" s="1">
        <v>3146979</v>
      </c>
      <c r="D19" s="1">
        <v>3138625</v>
      </c>
      <c r="E19" s="1">
        <v>863970</v>
      </c>
      <c r="F19" s="1">
        <v>1106532</v>
      </c>
      <c r="G19" s="1" t="s">
        <v>40</v>
      </c>
      <c r="H19" s="1">
        <v>327492</v>
      </c>
      <c r="I19" s="1">
        <v>261003</v>
      </c>
      <c r="J19" s="1">
        <v>1</v>
      </c>
      <c r="K19" s="1">
        <v>1</v>
      </c>
      <c r="L19" s="1">
        <v>2</v>
      </c>
      <c r="M19" s="1">
        <v>2</v>
      </c>
      <c r="N19" s="1">
        <v>2</v>
      </c>
      <c r="O19" s="1">
        <v>7</v>
      </c>
      <c r="P19" s="1">
        <v>3</v>
      </c>
      <c r="Q19" s="1">
        <v>2</v>
      </c>
      <c r="R19" s="3" t="s">
        <v>42</v>
      </c>
      <c r="S19" s="1" t="s">
        <v>36</v>
      </c>
      <c r="T19" s="1" t="s">
        <v>36</v>
      </c>
      <c r="U19" s="1" t="s">
        <v>37</v>
      </c>
      <c r="V19" s="1" t="s">
        <v>36</v>
      </c>
      <c r="W19" s="1" t="s">
        <v>37</v>
      </c>
      <c r="X19" s="1" t="s">
        <v>37</v>
      </c>
      <c r="Y19" s="1" t="s">
        <v>37</v>
      </c>
      <c r="Z19" s="1" t="s">
        <v>49</v>
      </c>
      <c r="AA19" s="1">
        <v>53</v>
      </c>
      <c r="AB19" s="1">
        <v>0</v>
      </c>
      <c r="AC19" s="1">
        <v>0</v>
      </c>
      <c r="AD19" s="1">
        <v>24</v>
      </c>
      <c r="AE19" s="1" t="s">
        <v>33</v>
      </c>
      <c r="AF19" s="1" t="s">
        <v>34</v>
      </c>
      <c r="AG19" s="1">
        <v>7</v>
      </c>
      <c r="AH19" s="1">
        <v>0</v>
      </c>
      <c r="AI19" s="1">
        <v>12</v>
      </c>
      <c r="AJ19" s="1">
        <v>45</v>
      </c>
      <c r="AK19" s="1">
        <v>19</v>
      </c>
    </row>
    <row r="20" spans="1:37" ht="71.25" x14ac:dyDescent="0.45">
      <c r="A20" s="1" t="s">
        <v>70</v>
      </c>
      <c r="B20" s="2">
        <v>43465.208333333336</v>
      </c>
      <c r="C20" s="1">
        <v>1446557</v>
      </c>
      <c r="D20" s="1">
        <v>1327321</v>
      </c>
      <c r="E20" s="1">
        <v>44957461</v>
      </c>
      <c r="F20" s="1">
        <v>37763347</v>
      </c>
      <c r="G20" s="1" t="s">
        <v>40</v>
      </c>
      <c r="H20" s="1">
        <v>24940367</v>
      </c>
      <c r="I20" s="1">
        <v>2588931</v>
      </c>
      <c r="J20" s="1">
        <v>1</v>
      </c>
      <c r="K20" s="1">
        <v>1</v>
      </c>
      <c r="L20" s="1">
        <v>2</v>
      </c>
      <c r="M20" s="1">
        <v>4</v>
      </c>
      <c r="N20" s="1">
        <v>3</v>
      </c>
      <c r="O20" s="1">
        <v>2</v>
      </c>
      <c r="P20" s="1">
        <v>0</v>
      </c>
      <c r="Q20" s="1">
        <v>3</v>
      </c>
      <c r="R20" s="3" t="s">
        <v>60</v>
      </c>
      <c r="S20" s="1" t="s">
        <v>54</v>
      </c>
      <c r="T20" s="1" t="s">
        <v>60</v>
      </c>
      <c r="U20" s="1" t="s">
        <v>41</v>
      </c>
      <c r="V20" s="1" t="s">
        <v>41</v>
      </c>
      <c r="W20" s="1" t="s">
        <v>42</v>
      </c>
      <c r="X20" s="1" t="s">
        <v>31</v>
      </c>
      <c r="Y20" s="1" t="s">
        <v>36</v>
      </c>
      <c r="Z20" s="1" t="s">
        <v>71</v>
      </c>
      <c r="AA20" s="1">
        <v>1337</v>
      </c>
      <c r="AB20" s="1">
        <v>55</v>
      </c>
      <c r="AC20" s="1">
        <v>1507000</v>
      </c>
      <c r="AD20" s="1">
        <v>510</v>
      </c>
      <c r="AE20" s="1" t="s">
        <v>33</v>
      </c>
      <c r="AF20" s="1" t="s">
        <v>34</v>
      </c>
      <c r="AG20" s="1">
        <v>12</v>
      </c>
      <c r="AH20" s="1">
        <v>3</v>
      </c>
      <c r="AI20" s="1">
        <v>30</v>
      </c>
      <c r="AJ20" s="1">
        <v>20</v>
      </c>
      <c r="AK20" s="1">
        <v>42</v>
      </c>
    </row>
    <row r="21" spans="1:37" ht="99.75" x14ac:dyDescent="0.45">
      <c r="A21" s="1" t="s">
        <v>77</v>
      </c>
      <c r="B21" s="2">
        <v>43646.166666666664</v>
      </c>
      <c r="C21" s="1">
        <v>25373633</v>
      </c>
      <c r="D21" s="1">
        <v>24251440</v>
      </c>
      <c r="E21" s="1">
        <v>7153064</v>
      </c>
      <c r="F21" s="1">
        <v>6858383</v>
      </c>
      <c r="G21" s="1" t="s">
        <v>40</v>
      </c>
      <c r="H21" s="1">
        <v>9152267</v>
      </c>
      <c r="I21" s="1">
        <v>8445855</v>
      </c>
      <c r="J21" s="1">
        <v>1</v>
      </c>
      <c r="K21" s="1">
        <v>2</v>
      </c>
      <c r="L21" s="1">
        <v>1</v>
      </c>
      <c r="M21" s="1">
        <v>8</v>
      </c>
      <c r="N21" s="1">
        <v>4</v>
      </c>
      <c r="O21" s="1">
        <v>80</v>
      </c>
      <c r="P21" s="1">
        <v>2</v>
      </c>
      <c r="Q21" s="1">
        <v>10</v>
      </c>
      <c r="R21" s="3" t="s">
        <v>60</v>
      </c>
      <c r="S21" s="1" t="s">
        <v>54</v>
      </c>
      <c r="T21" s="1" t="s">
        <v>54</v>
      </c>
      <c r="U21" s="1" t="s">
        <v>36</v>
      </c>
      <c r="V21" s="1" t="s">
        <v>42</v>
      </c>
      <c r="W21" s="1" t="s">
        <v>37</v>
      </c>
      <c r="X21" s="1" t="s">
        <v>42</v>
      </c>
      <c r="Y21" s="1" t="s">
        <v>37</v>
      </c>
      <c r="Z21" s="1" t="s">
        <v>78</v>
      </c>
      <c r="AA21" s="1">
        <v>338</v>
      </c>
      <c r="AB21" s="1">
        <v>40</v>
      </c>
      <c r="AC21" s="1">
        <v>600000</v>
      </c>
      <c r="AD21" s="1">
        <v>55</v>
      </c>
      <c r="AE21" s="1" t="s">
        <v>33</v>
      </c>
      <c r="AF21" s="1" t="s">
        <v>34</v>
      </c>
      <c r="AG21" s="1">
        <v>17</v>
      </c>
      <c r="AH21" s="1">
        <v>2</v>
      </c>
      <c r="AI21" s="1">
        <v>10</v>
      </c>
      <c r="AJ21" s="1">
        <v>818</v>
      </c>
      <c r="AK21" s="1">
        <v>27</v>
      </c>
    </row>
    <row r="22" spans="1:37" ht="57" x14ac:dyDescent="0.45">
      <c r="A22" s="1" t="s">
        <v>74</v>
      </c>
      <c r="B22" s="2">
        <v>43870.208333333336</v>
      </c>
      <c r="C22" s="1">
        <v>388482</v>
      </c>
      <c r="D22" s="1">
        <v>360461</v>
      </c>
      <c r="E22" s="1">
        <v>905440</v>
      </c>
      <c r="F22" s="1">
        <v>322201</v>
      </c>
      <c r="G22" s="1" t="s">
        <v>40</v>
      </c>
      <c r="H22" s="1">
        <v>6842476</v>
      </c>
      <c r="I22" s="1">
        <v>6035031</v>
      </c>
      <c r="J22" s="1">
        <v>1</v>
      </c>
      <c r="K22" s="1">
        <v>1</v>
      </c>
      <c r="L22" s="1">
        <v>1</v>
      </c>
      <c r="M22" s="1">
        <v>1</v>
      </c>
      <c r="N22" s="1">
        <v>3</v>
      </c>
      <c r="O22" s="1">
        <v>1</v>
      </c>
      <c r="P22" s="1">
        <v>1</v>
      </c>
      <c r="Q22" s="1">
        <v>1</v>
      </c>
      <c r="R22" s="3" t="s">
        <v>54</v>
      </c>
      <c r="S22" s="1" t="s">
        <v>37</v>
      </c>
      <c r="T22" s="1" t="s">
        <v>42</v>
      </c>
      <c r="U22" s="1" t="s">
        <v>36</v>
      </c>
      <c r="V22" s="1" t="s">
        <v>37</v>
      </c>
      <c r="W22" s="1" t="s">
        <v>37</v>
      </c>
      <c r="X22" s="1" t="s">
        <v>37</v>
      </c>
      <c r="Y22" s="1" t="s">
        <v>37</v>
      </c>
      <c r="Z22" s="1" t="s">
        <v>75</v>
      </c>
      <c r="AA22" s="1">
        <v>93</v>
      </c>
      <c r="AB22" s="1">
        <v>2</v>
      </c>
      <c r="AC22" s="1">
        <v>20000</v>
      </c>
      <c r="AD22" s="1">
        <v>91</v>
      </c>
      <c r="AE22" s="1" t="s">
        <v>33</v>
      </c>
      <c r="AF22" s="1" t="s">
        <v>34</v>
      </c>
      <c r="AG22" s="1">
        <v>15</v>
      </c>
      <c r="AH22" s="1">
        <v>4</v>
      </c>
      <c r="AI22" s="1">
        <v>2</v>
      </c>
      <c r="AJ22" s="1">
        <v>46</v>
      </c>
      <c r="AK22" s="1">
        <v>17</v>
      </c>
    </row>
    <row r="23" spans="1:37" ht="57" x14ac:dyDescent="0.45">
      <c r="A23" s="1" t="s">
        <v>53</v>
      </c>
      <c r="B23" s="2">
        <v>43646.166666666664</v>
      </c>
      <c r="C23" s="1">
        <v>178482</v>
      </c>
      <c r="D23" s="1">
        <v>189050</v>
      </c>
      <c r="E23" s="1">
        <v>10330777</v>
      </c>
      <c r="F23" s="1">
        <v>9665842</v>
      </c>
      <c r="G23" s="1" t="s">
        <v>40</v>
      </c>
      <c r="H23" s="1">
        <v>3506960</v>
      </c>
      <c r="I23" s="1">
        <v>3152513</v>
      </c>
      <c r="J23" s="1">
        <v>1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1</v>
      </c>
      <c r="R23" s="3" t="s">
        <v>54</v>
      </c>
      <c r="S23" s="1" t="s">
        <v>31</v>
      </c>
      <c r="T23" s="1" t="s">
        <v>31</v>
      </c>
      <c r="U23" s="1" t="s">
        <v>31</v>
      </c>
      <c r="V23" s="1" t="s">
        <v>36</v>
      </c>
      <c r="W23" s="1" t="s">
        <v>31</v>
      </c>
      <c r="X23" s="1" t="s">
        <v>31</v>
      </c>
      <c r="Y23" s="1" t="s">
        <v>36</v>
      </c>
      <c r="Z23" s="1" t="s">
        <v>55</v>
      </c>
      <c r="AA23" s="1">
        <v>37</v>
      </c>
      <c r="AB23" s="1">
        <v>7</v>
      </c>
      <c r="AC23" s="1">
        <v>200</v>
      </c>
      <c r="AD23" s="1">
        <v>37</v>
      </c>
      <c r="AE23" s="1" t="s">
        <v>33</v>
      </c>
      <c r="AF23" s="1" t="s">
        <v>34</v>
      </c>
      <c r="AG23" s="1">
        <v>11</v>
      </c>
      <c r="AH23" s="1">
        <v>3</v>
      </c>
      <c r="AI23" s="1">
        <v>0</v>
      </c>
      <c r="AJ23" s="1">
        <v>15</v>
      </c>
      <c r="AK23" s="1">
        <v>11</v>
      </c>
    </row>
    <row r="24" spans="1:37" ht="71.25" x14ac:dyDescent="0.45">
      <c r="A24" s="1" t="s">
        <v>72</v>
      </c>
      <c r="B24" s="2">
        <v>43465.208333333336</v>
      </c>
      <c r="C24" s="1">
        <v>4545871</v>
      </c>
      <c r="D24" s="1">
        <v>4263924</v>
      </c>
      <c r="E24" s="1">
        <v>42268206</v>
      </c>
      <c r="F24" s="1">
        <v>39232082</v>
      </c>
      <c r="G24" s="1" t="s">
        <v>40</v>
      </c>
      <c r="H24" s="1">
        <v>27646526</v>
      </c>
      <c r="I24" s="1">
        <v>24468127</v>
      </c>
      <c r="J24" s="1">
        <v>1</v>
      </c>
      <c r="K24" s="1">
        <v>2</v>
      </c>
      <c r="L24" s="1">
        <v>2</v>
      </c>
      <c r="M24" s="1">
        <v>2</v>
      </c>
      <c r="N24" s="1">
        <v>4</v>
      </c>
      <c r="O24" s="1">
        <v>13</v>
      </c>
      <c r="P24" s="1">
        <v>0</v>
      </c>
      <c r="Q24" s="1">
        <v>5</v>
      </c>
      <c r="R24" s="3" t="s">
        <v>60</v>
      </c>
      <c r="S24" s="1" t="s">
        <v>60</v>
      </c>
      <c r="T24" s="1" t="s">
        <v>54</v>
      </c>
      <c r="U24" s="1" t="s">
        <v>36</v>
      </c>
      <c r="V24" s="1" t="s">
        <v>36</v>
      </c>
      <c r="W24" s="1" t="s">
        <v>37</v>
      </c>
      <c r="X24" s="1" t="s">
        <v>31</v>
      </c>
      <c r="Y24" s="1" t="s">
        <v>36</v>
      </c>
      <c r="Z24" s="1" t="s">
        <v>73</v>
      </c>
      <c r="AA24" s="1">
        <v>667</v>
      </c>
      <c r="AB24" s="1">
        <v>0</v>
      </c>
      <c r="AC24" s="1">
        <v>0</v>
      </c>
      <c r="AD24" s="1">
        <v>0</v>
      </c>
      <c r="AE24" s="1" t="s">
        <v>33</v>
      </c>
      <c r="AF24" s="1" t="s">
        <v>34</v>
      </c>
      <c r="AG24" s="1">
        <v>17</v>
      </c>
      <c r="AH24" s="1">
        <v>13</v>
      </c>
      <c r="AI24" s="1">
        <v>1</v>
      </c>
      <c r="AJ24" s="1">
        <v>60</v>
      </c>
      <c r="AK24" s="1">
        <v>18</v>
      </c>
    </row>
    <row r="25" spans="1:37" ht="85.5" x14ac:dyDescent="0.45">
      <c r="A25" s="1" t="s">
        <v>85</v>
      </c>
      <c r="B25" s="2">
        <v>43465.208333333336</v>
      </c>
      <c r="C25" s="1">
        <v>1328948</v>
      </c>
      <c r="D25" s="1">
        <v>1011185</v>
      </c>
      <c r="E25" s="1">
        <v>9192270</v>
      </c>
      <c r="F25" s="1">
        <v>7570308</v>
      </c>
      <c r="G25" s="1" t="s">
        <v>40</v>
      </c>
      <c r="H25" s="1">
        <v>175825</v>
      </c>
      <c r="I25" s="1">
        <v>109848</v>
      </c>
      <c r="J25" s="1">
        <v>1</v>
      </c>
      <c r="K25" s="1">
        <v>0</v>
      </c>
      <c r="L25" s="1">
        <v>3</v>
      </c>
      <c r="M25" s="1">
        <v>0</v>
      </c>
      <c r="N25" s="1">
        <v>0</v>
      </c>
      <c r="O25" s="1">
        <v>1</v>
      </c>
      <c r="P25" s="1">
        <v>0</v>
      </c>
      <c r="Q25" s="1">
        <v>1</v>
      </c>
      <c r="R25" s="3" t="s">
        <v>57</v>
      </c>
      <c r="S25" s="1" t="s">
        <v>31</v>
      </c>
      <c r="T25" s="1" t="s">
        <v>36</v>
      </c>
      <c r="U25" s="1" t="s">
        <v>31</v>
      </c>
      <c r="V25" s="1" t="s">
        <v>31</v>
      </c>
      <c r="W25" s="1" t="s">
        <v>37</v>
      </c>
      <c r="X25" s="1" t="s">
        <v>31</v>
      </c>
      <c r="Y25" s="1" t="s">
        <v>37</v>
      </c>
      <c r="Z25" s="1" t="s">
        <v>86</v>
      </c>
      <c r="AA25" s="1">
        <v>26</v>
      </c>
      <c r="AB25" s="1">
        <v>0</v>
      </c>
      <c r="AC25" s="1">
        <v>0</v>
      </c>
      <c r="AD25" s="1">
        <v>6</v>
      </c>
      <c r="AE25" s="1" t="s">
        <v>33</v>
      </c>
      <c r="AF25" s="1" t="s">
        <v>34</v>
      </c>
      <c r="AG25" s="1">
        <v>11</v>
      </c>
      <c r="AH25" s="1">
        <v>2</v>
      </c>
      <c r="AI25" s="1">
        <v>21</v>
      </c>
      <c r="AJ25" s="1">
        <v>33</v>
      </c>
      <c r="AK25" s="1">
        <v>32</v>
      </c>
    </row>
    <row r="26" spans="1:37" ht="85.5" x14ac:dyDescent="0.45">
      <c r="A26" s="1" t="s">
        <v>87</v>
      </c>
      <c r="B26" s="2">
        <v>43465.208333333336</v>
      </c>
      <c r="C26" s="1">
        <v>5334866</v>
      </c>
      <c r="D26" s="1">
        <v>4410420</v>
      </c>
      <c r="E26" s="1">
        <v>12033460</v>
      </c>
      <c r="F26" s="1">
        <v>11668237</v>
      </c>
      <c r="G26" s="1" t="s">
        <v>40</v>
      </c>
      <c r="H26" s="1">
        <v>1304484</v>
      </c>
      <c r="I26" s="1">
        <v>1148952</v>
      </c>
      <c r="J26" s="1">
        <v>1</v>
      </c>
      <c r="K26" s="1">
        <v>1</v>
      </c>
      <c r="L26" s="1">
        <v>4</v>
      </c>
      <c r="M26" s="1">
        <v>9</v>
      </c>
      <c r="N26" s="1">
        <v>6</v>
      </c>
      <c r="O26" s="1">
        <v>9</v>
      </c>
      <c r="P26" s="1">
        <v>3</v>
      </c>
      <c r="Q26" s="1">
        <v>4</v>
      </c>
      <c r="R26" s="3" t="s">
        <v>60</v>
      </c>
      <c r="S26" s="1" t="s">
        <v>57</v>
      </c>
      <c r="T26" s="1" t="s">
        <v>57</v>
      </c>
      <c r="U26" s="1" t="s">
        <v>36</v>
      </c>
      <c r="V26" s="1" t="s">
        <v>41</v>
      </c>
      <c r="W26" s="1" t="s">
        <v>36</v>
      </c>
      <c r="X26" s="1" t="s">
        <v>36</v>
      </c>
      <c r="Y26" s="1" t="s">
        <v>37</v>
      </c>
      <c r="Z26" s="1" t="s">
        <v>88</v>
      </c>
      <c r="AA26" s="1">
        <v>672</v>
      </c>
      <c r="AB26" s="1">
        <v>120</v>
      </c>
      <c r="AC26" s="1">
        <v>4500000</v>
      </c>
      <c r="AD26" s="1">
        <v>507</v>
      </c>
      <c r="AE26" s="1" t="s">
        <v>33</v>
      </c>
      <c r="AF26" s="1" t="s">
        <v>34</v>
      </c>
      <c r="AG26" s="1">
        <v>14</v>
      </c>
      <c r="AH26" s="1">
        <v>8</v>
      </c>
      <c r="AI26" s="1">
        <v>30</v>
      </c>
      <c r="AJ26" s="1">
        <v>250</v>
      </c>
      <c r="AK26" s="1">
        <v>44</v>
      </c>
    </row>
    <row r="27" spans="1:37" ht="85.5" x14ac:dyDescent="0.45">
      <c r="A27" s="1" t="s">
        <v>93</v>
      </c>
      <c r="B27" s="2">
        <v>43465.208333333336</v>
      </c>
      <c r="C27" s="1">
        <v>6207931</v>
      </c>
      <c r="D27" s="1">
        <v>5404302</v>
      </c>
      <c r="E27" s="1">
        <v>17096506</v>
      </c>
      <c r="F27" s="1">
        <v>19399284</v>
      </c>
      <c r="G27" s="1" t="s">
        <v>40</v>
      </c>
      <c r="H27" s="1">
        <v>34545960</v>
      </c>
      <c r="I27" s="1">
        <v>31549607</v>
      </c>
      <c r="J27" s="1">
        <v>1</v>
      </c>
      <c r="K27" s="1">
        <v>0</v>
      </c>
      <c r="L27" s="1">
        <v>2</v>
      </c>
      <c r="M27" s="1">
        <v>6</v>
      </c>
      <c r="N27" s="1">
        <v>2</v>
      </c>
      <c r="O27" s="1">
        <v>27</v>
      </c>
      <c r="P27" s="1">
        <v>0</v>
      </c>
      <c r="Q27" s="1">
        <v>6</v>
      </c>
      <c r="R27" s="3" t="s">
        <v>60</v>
      </c>
      <c r="S27" s="1" t="s">
        <v>31</v>
      </c>
      <c r="T27" s="1" t="s">
        <v>54</v>
      </c>
      <c r="U27" s="1" t="s">
        <v>36</v>
      </c>
      <c r="V27" s="1" t="s">
        <v>42</v>
      </c>
      <c r="W27" s="1" t="s">
        <v>36</v>
      </c>
      <c r="X27" s="1" t="s">
        <v>31</v>
      </c>
      <c r="Y27" s="1" t="s">
        <v>36</v>
      </c>
      <c r="Z27" s="1" t="s">
        <v>94</v>
      </c>
      <c r="AA27" s="1">
        <v>592</v>
      </c>
      <c r="AB27" s="1">
        <v>0</v>
      </c>
      <c r="AC27" s="1">
        <v>0</v>
      </c>
      <c r="AD27" s="1">
        <v>350</v>
      </c>
      <c r="AE27" s="1" t="s">
        <v>33</v>
      </c>
      <c r="AF27" s="1" t="s">
        <v>34</v>
      </c>
      <c r="AG27" s="1">
        <v>14</v>
      </c>
      <c r="AH27" s="1">
        <v>5</v>
      </c>
      <c r="AI27" s="1">
        <v>4</v>
      </c>
      <c r="AJ27" s="1">
        <v>20</v>
      </c>
      <c r="AK27" s="1">
        <v>18</v>
      </c>
    </row>
    <row r="28" spans="1:37" ht="71.25" x14ac:dyDescent="0.45">
      <c r="A28" s="1" t="s">
        <v>76</v>
      </c>
      <c r="B28" s="2">
        <v>43465.208333333336</v>
      </c>
      <c r="C28" s="1">
        <v>3314594</v>
      </c>
      <c r="D28" s="1">
        <v>3143559</v>
      </c>
      <c r="E28" s="1">
        <v>30016095</v>
      </c>
      <c r="F28" s="1">
        <v>30652142</v>
      </c>
      <c r="G28" s="1" t="s">
        <v>40</v>
      </c>
      <c r="H28" s="1">
        <v>1885448</v>
      </c>
      <c r="I28" s="1">
        <v>1817036</v>
      </c>
      <c r="J28" s="1">
        <v>1</v>
      </c>
      <c r="K28" s="1">
        <v>2</v>
      </c>
      <c r="L28" s="1">
        <v>7</v>
      </c>
      <c r="M28" s="1">
        <v>4</v>
      </c>
      <c r="N28" s="1">
        <v>5</v>
      </c>
      <c r="O28" s="1">
        <v>34</v>
      </c>
      <c r="P28" s="1">
        <v>4</v>
      </c>
      <c r="Q28" s="1">
        <v>5</v>
      </c>
      <c r="R28" s="3" t="s">
        <v>57</v>
      </c>
      <c r="S28" s="1" t="s">
        <v>42</v>
      </c>
      <c r="T28" s="1" t="s">
        <v>36</v>
      </c>
      <c r="U28" s="1" t="s">
        <v>37</v>
      </c>
      <c r="V28" s="1" t="s">
        <v>37</v>
      </c>
      <c r="W28" s="1" t="s">
        <v>37</v>
      </c>
      <c r="X28" s="1" t="s">
        <v>37</v>
      </c>
      <c r="Y28" s="1" t="s">
        <v>37</v>
      </c>
      <c r="Z28" s="1" t="s">
        <v>58</v>
      </c>
      <c r="AA28" s="1">
        <v>230</v>
      </c>
      <c r="AB28" s="1">
        <v>0</v>
      </c>
      <c r="AC28" s="1">
        <v>0</v>
      </c>
      <c r="AD28" s="1">
        <v>0</v>
      </c>
      <c r="AE28" s="1" t="s">
        <v>33</v>
      </c>
      <c r="AF28" s="1" t="s">
        <v>34</v>
      </c>
      <c r="AG28" s="1">
        <v>17</v>
      </c>
      <c r="AH28" s="1">
        <v>14</v>
      </c>
      <c r="AI28" s="1">
        <v>43</v>
      </c>
      <c r="AJ28" s="1">
        <v>189</v>
      </c>
      <c r="AK28" s="1">
        <v>60</v>
      </c>
    </row>
    <row r="29" spans="1:37" ht="42.75" x14ac:dyDescent="0.45">
      <c r="A29" s="1" t="s">
        <v>124</v>
      </c>
      <c r="B29" s="2">
        <v>43465.208333333336</v>
      </c>
      <c r="C29" s="1">
        <v>1376527</v>
      </c>
      <c r="D29" s="1">
        <v>1337008</v>
      </c>
      <c r="E29" s="1">
        <v>326998</v>
      </c>
      <c r="F29" s="1">
        <v>26896387</v>
      </c>
      <c r="G29" s="1" t="s">
        <v>40</v>
      </c>
      <c r="H29" s="1">
        <v>87866</v>
      </c>
      <c r="I29" s="1">
        <v>83656</v>
      </c>
      <c r="J29" s="1">
        <v>1</v>
      </c>
      <c r="K29" s="1">
        <v>0</v>
      </c>
      <c r="L29" s="1">
        <v>2</v>
      </c>
      <c r="M29" s="1">
        <v>2</v>
      </c>
      <c r="N29" s="1">
        <v>7</v>
      </c>
      <c r="O29" s="1">
        <v>5</v>
      </c>
      <c r="P29" s="1">
        <v>2</v>
      </c>
      <c r="Q29" s="1">
        <v>4</v>
      </c>
      <c r="R29" s="3" t="s">
        <v>54</v>
      </c>
      <c r="S29" s="1" t="s">
        <v>31</v>
      </c>
      <c r="T29" s="1" t="s">
        <v>42</v>
      </c>
      <c r="U29" s="1" t="s">
        <v>36</v>
      </c>
      <c r="V29" s="1" t="s">
        <v>36</v>
      </c>
      <c r="W29" s="1" t="s">
        <v>37</v>
      </c>
      <c r="X29" s="1" t="s">
        <v>36</v>
      </c>
      <c r="Y29" s="1" t="s">
        <v>37</v>
      </c>
      <c r="Z29" s="1" t="s">
        <v>125</v>
      </c>
      <c r="AA29" s="1">
        <v>546</v>
      </c>
      <c r="AB29" s="1">
        <v>0</v>
      </c>
      <c r="AC29" s="1">
        <v>0</v>
      </c>
      <c r="AD29" s="1">
        <v>144</v>
      </c>
      <c r="AE29" s="1" t="s">
        <v>33</v>
      </c>
      <c r="AF29" s="1" t="s">
        <v>34</v>
      </c>
      <c r="AG29" s="1">
        <v>7</v>
      </c>
      <c r="AH29" s="1">
        <v>7</v>
      </c>
      <c r="AI29" s="1">
        <v>0</v>
      </c>
      <c r="AJ29" s="1">
        <v>25</v>
      </c>
      <c r="AK29" s="1">
        <v>7</v>
      </c>
    </row>
    <row r="30" spans="1:37" ht="42.75" x14ac:dyDescent="0.45">
      <c r="A30" s="1" t="s">
        <v>64</v>
      </c>
      <c r="B30" s="2">
        <v>43465.208333333336</v>
      </c>
      <c r="C30" s="1">
        <v>1056445</v>
      </c>
      <c r="D30" s="1">
        <v>368537</v>
      </c>
      <c r="E30" s="1">
        <v>1359700</v>
      </c>
      <c r="F30" s="1">
        <v>1339960</v>
      </c>
      <c r="G30" s="1" t="s">
        <v>30</v>
      </c>
      <c r="H30" s="1"/>
      <c r="I30" s="1"/>
      <c r="J30" s="1">
        <v>1</v>
      </c>
      <c r="K30" s="1">
        <v>0</v>
      </c>
      <c r="L30" s="1">
        <v>0</v>
      </c>
      <c r="M30" s="1">
        <v>1</v>
      </c>
      <c r="N30" s="1">
        <v>2</v>
      </c>
      <c r="O30" s="1">
        <v>0</v>
      </c>
      <c r="P30" s="1">
        <v>0</v>
      </c>
      <c r="Q30" s="1">
        <v>0</v>
      </c>
      <c r="R30" s="3" t="s">
        <v>54</v>
      </c>
      <c r="S30" s="1" t="s">
        <v>31</v>
      </c>
      <c r="T30" s="1" t="s">
        <v>31</v>
      </c>
      <c r="U30" s="1" t="s">
        <v>36</v>
      </c>
      <c r="V30" s="1" t="s">
        <v>36</v>
      </c>
      <c r="W30" s="1" t="s">
        <v>36</v>
      </c>
      <c r="X30" s="1" t="s">
        <v>31</v>
      </c>
      <c r="Y30" s="1" t="s">
        <v>31</v>
      </c>
      <c r="Z30" s="1" t="s">
        <v>65</v>
      </c>
      <c r="AA30" s="1">
        <v>0</v>
      </c>
      <c r="AB30" s="1">
        <v>0</v>
      </c>
      <c r="AC30" s="1">
        <v>0</v>
      </c>
      <c r="AD30" s="1">
        <v>0</v>
      </c>
      <c r="AE30" s="1" t="s">
        <v>33</v>
      </c>
      <c r="AF30" s="1" t="s">
        <v>34</v>
      </c>
      <c r="AG30" s="1">
        <v>10</v>
      </c>
      <c r="AH30" s="1">
        <v>4</v>
      </c>
      <c r="AI30" s="1">
        <v>12</v>
      </c>
      <c r="AJ30" s="1">
        <v>5</v>
      </c>
      <c r="AK30" s="1">
        <v>22</v>
      </c>
    </row>
    <row r="31" spans="1:37" ht="71.25" x14ac:dyDescent="0.45">
      <c r="A31" s="1" t="s">
        <v>117</v>
      </c>
      <c r="B31" s="2">
        <v>43465.208333333336</v>
      </c>
      <c r="C31" s="1">
        <v>5845530</v>
      </c>
      <c r="D31" s="1">
        <v>4922101</v>
      </c>
      <c r="E31" s="1">
        <v>16747228</v>
      </c>
      <c r="F31" s="1">
        <v>18349293</v>
      </c>
      <c r="G31" s="1" t="s">
        <v>40</v>
      </c>
      <c r="H31" s="1">
        <v>26732860</v>
      </c>
      <c r="I31" s="1">
        <v>22189327</v>
      </c>
      <c r="J31" s="1">
        <v>1</v>
      </c>
      <c r="K31" s="1">
        <v>1</v>
      </c>
      <c r="L31" s="1">
        <v>4</v>
      </c>
      <c r="M31" s="1">
        <v>6</v>
      </c>
      <c r="N31" s="1">
        <v>4</v>
      </c>
      <c r="O31" s="1">
        <v>16</v>
      </c>
      <c r="P31" s="1">
        <v>0</v>
      </c>
      <c r="Q31" s="1">
        <v>4</v>
      </c>
      <c r="R31" s="3" t="s">
        <v>60</v>
      </c>
      <c r="S31" s="1" t="s">
        <v>60</v>
      </c>
      <c r="T31" s="1" t="s">
        <v>46</v>
      </c>
      <c r="U31" s="1" t="s">
        <v>41</v>
      </c>
      <c r="V31" s="1" t="s">
        <v>41</v>
      </c>
      <c r="W31" s="1" t="s">
        <v>42</v>
      </c>
      <c r="X31" s="1" t="s">
        <v>31</v>
      </c>
      <c r="Y31" s="1" t="s">
        <v>36</v>
      </c>
      <c r="Z31" s="1" t="s">
        <v>118</v>
      </c>
      <c r="AA31" s="1">
        <v>1285</v>
      </c>
      <c r="AB31" s="1">
        <v>0</v>
      </c>
      <c r="AC31" s="1">
        <v>0</v>
      </c>
      <c r="AD31" s="1">
        <v>0</v>
      </c>
      <c r="AE31" s="1" t="s">
        <v>33</v>
      </c>
      <c r="AF31" s="1" t="s">
        <v>34</v>
      </c>
      <c r="AG31" s="1">
        <v>14</v>
      </c>
      <c r="AH31" s="1">
        <v>13</v>
      </c>
      <c r="AI31" s="1">
        <v>5</v>
      </c>
      <c r="AJ31" s="1">
        <v>172</v>
      </c>
      <c r="AK31" s="1">
        <v>19</v>
      </c>
    </row>
    <row r="32" spans="1:37" ht="57" x14ac:dyDescent="0.45">
      <c r="A32" s="1" t="s">
        <v>134</v>
      </c>
      <c r="B32" s="2">
        <v>43646.166666666664</v>
      </c>
      <c r="C32" s="1">
        <v>3880068</v>
      </c>
      <c r="D32" s="1">
        <v>3847995</v>
      </c>
      <c r="E32" s="1">
        <v>1086723</v>
      </c>
      <c r="F32" s="1">
        <v>1815402</v>
      </c>
      <c r="G32" s="1" t="s">
        <v>40</v>
      </c>
      <c r="H32" s="1">
        <v>6462615</v>
      </c>
      <c r="I32" s="1">
        <v>5789383</v>
      </c>
      <c r="J32" s="1">
        <v>1</v>
      </c>
      <c r="K32" s="1">
        <v>1</v>
      </c>
      <c r="L32" s="1">
        <v>2</v>
      </c>
      <c r="M32" s="1">
        <v>0</v>
      </c>
      <c r="N32" s="1">
        <v>0</v>
      </c>
      <c r="O32" s="1">
        <v>3</v>
      </c>
      <c r="P32" s="1">
        <v>0</v>
      </c>
      <c r="Q32" s="1">
        <v>5</v>
      </c>
      <c r="R32" s="3" t="s">
        <v>54</v>
      </c>
      <c r="S32" s="1" t="s">
        <v>42</v>
      </c>
      <c r="T32" s="1" t="s">
        <v>42</v>
      </c>
      <c r="U32" s="1" t="s">
        <v>31</v>
      </c>
      <c r="V32" s="1" t="s">
        <v>31</v>
      </c>
      <c r="W32" s="1" t="s">
        <v>37</v>
      </c>
      <c r="X32" s="1" t="s">
        <v>31</v>
      </c>
      <c r="Y32" s="1" t="s">
        <v>37</v>
      </c>
      <c r="Z32" s="1" t="s">
        <v>135</v>
      </c>
      <c r="AA32" s="1">
        <v>187</v>
      </c>
      <c r="AB32" s="1">
        <v>0</v>
      </c>
      <c r="AC32" s="1">
        <v>0</v>
      </c>
      <c r="AD32" s="1">
        <v>84</v>
      </c>
      <c r="AE32" s="1" t="s">
        <v>44</v>
      </c>
      <c r="AF32" s="1" t="s">
        <v>34</v>
      </c>
      <c r="AG32" s="1">
        <v>14</v>
      </c>
      <c r="AH32" s="1">
        <v>7</v>
      </c>
      <c r="AI32" s="1">
        <v>6</v>
      </c>
      <c r="AJ32" s="1">
        <v>45</v>
      </c>
      <c r="AK32" s="1">
        <v>20</v>
      </c>
    </row>
    <row r="33" spans="1:37" ht="57" x14ac:dyDescent="0.45">
      <c r="A33" s="1" t="s">
        <v>122</v>
      </c>
      <c r="B33" s="2">
        <v>43465.208333333336</v>
      </c>
      <c r="C33" s="1">
        <v>611931</v>
      </c>
      <c r="D33" s="1">
        <v>544759</v>
      </c>
      <c r="E33" s="1">
        <v>2345336</v>
      </c>
      <c r="F33" s="1">
        <v>720000</v>
      </c>
      <c r="G33" s="1" t="s">
        <v>40</v>
      </c>
      <c r="H33" s="1">
        <v>1758163</v>
      </c>
      <c r="I33" s="1">
        <v>1482745</v>
      </c>
      <c r="J33" s="1">
        <v>1</v>
      </c>
      <c r="K33" s="1">
        <v>1</v>
      </c>
      <c r="L33" s="1">
        <v>1</v>
      </c>
      <c r="M33" s="1">
        <v>0</v>
      </c>
      <c r="N33" s="1">
        <v>0</v>
      </c>
      <c r="O33" s="1">
        <v>2</v>
      </c>
      <c r="P33" s="1">
        <v>0</v>
      </c>
      <c r="Q33" s="1">
        <v>2</v>
      </c>
      <c r="R33" s="3" t="s">
        <v>41</v>
      </c>
      <c r="S33" s="1" t="s">
        <v>42</v>
      </c>
      <c r="T33" s="1" t="s">
        <v>42</v>
      </c>
      <c r="U33" s="1" t="s">
        <v>31</v>
      </c>
      <c r="V33" s="1" t="s">
        <v>31</v>
      </c>
      <c r="W33" s="1" t="s">
        <v>36</v>
      </c>
      <c r="X33" s="1" t="s">
        <v>31</v>
      </c>
      <c r="Y33" s="1" t="s">
        <v>37</v>
      </c>
      <c r="Z33" s="1" t="s">
        <v>123</v>
      </c>
      <c r="AA33" s="1">
        <v>44</v>
      </c>
      <c r="AB33" s="1">
        <v>0</v>
      </c>
      <c r="AC33" s="1">
        <v>0</v>
      </c>
      <c r="AD33" s="1">
        <v>25</v>
      </c>
      <c r="AE33" s="1" t="s">
        <v>33</v>
      </c>
      <c r="AF33" s="1" t="s">
        <v>34</v>
      </c>
      <c r="AG33" s="1">
        <v>8</v>
      </c>
      <c r="AH33" s="1">
        <v>4</v>
      </c>
      <c r="AI33" s="1">
        <v>5</v>
      </c>
      <c r="AJ33" s="1">
        <v>20</v>
      </c>
      <c r="AK33" s="1">
        <v>13</v>
      </c>
    </row>
    <row r="34" spans="1:37" ht="42.75" x14ac:dyDescent="0.45">
      <c r="A34" s="1" t="s">
        <v>66</v>
      </c>
      <c r="B34" s="2">
        <v>43465.208333333336</v>
      </c>
      <c r="C34" s="1">
        <v>766813</v>
      </c>
      <c r="D34" s="1">
        <v>580536</v>
      </c>
      <c r="E34" s="1">
        <v>7112152</v>
      </c>
      <c r="F34" s="1">
        <v>7741727</v>
      </c>
      <c r="G34" s="1" t="s">
        <v>40</v>
      </c>
      <c r="H34" s="1">
        <v>9987523</v>
      </c>
      <c r="I34" s="1">
        <v>8842928</v>
      </c>
      <c r="J34" s="1">
        <v>1</v>
      </c>
      <c r="K34" s="1">
        <v>0</v>
      </c>
      <c r="L34" s="1">
        <v>1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3" t="s">
        <v>57</v>
      </c>
      <c r="S34" s="1" t="s">
        <v>31</v>
      </c>
      <c r="T34" s="1" t="s">
        <v>41</v>
      </c>
      <c r="U34" s="1" t="s">
        <v>42</v>
      </c>
      <c r="V34" s="1" t="s">
        <v>31</v>
      </c>
      <c r="W34" s="1" t="s">
        <v>31</v>
      </c>
      <c r="X34" s="1" t="s">
        <v>31</v>
      </c>
      <c r="Y34" s="1" t="s">
        <v>31</v>
      </c>
      <c r="Z34" s="1" t="s">
        <v>67</v>
      </c>
      <c r="AA34" s="1">
        <v>197</v>
      </c>
      <c r="AB34" s="1">
        <v>0</v>
      </c>
      <c r="AC34" s="1">
        <v>0</v>
      </c>
      <c r="AD34" s="1">
        <v>117</v>
      </c>
      <c r="AE34" s="1" t="s">
        <v>33</v>
      </c>
      <c r="AF34" s="1" t="s">
        <v>34</v>
      </c>
      <c r="AG34" s="1">
        <v>24</v>
      </c>
      <c r="AH34" s="1">
        <v>8</v>
      </c>
      <c r="AI34" s="1">
        <v>12</v>
      </c>
      <c r="AJ34" s="1">
        <v>125</v>
      </c>
      <c r="AK34" s="1">
        <v>36</v>
      </c>
    </row>
    <row r="35" spans="1:37" ht="42.75" x14ac:dyDescent="0.45">
      <c r="A35" s="1" t="s">
        <v>68</v>
      </c>
      <c r="B35" s="2">
        <v>43465.208333333336</v>
      </c>
      <c r="C35" s="1">
        <v>3118323</v>
      </c>
      <c r="D35" s="1">
        <v>2690591</v>
      </c>
      <c r="E35" s="1">
        <v>5230147</v>
      </c>
      <c r="F35" s="1">
        <v>4673233</v>
      </c>
      <c r="G35" s="1" t="s">
        <v>40</v>
      </c>
      <c r="H35" s="1">
        <v>12253539</v>
      </c>
      <c r="I35" s="1">
        <v>10532745</v>
      </c>
      <c r="J35" s="1">
        <v>1</v>
      </c>
      <c r="K35" s="1">
        <v>0</v>
      </c>
      <c r="L35" s="1">
        <v>2</v>
      </c>
      <c r="M35" s="1">
        <v>4</v>
      </c>
      <c r="N35" s="1">
        <v>2</v>
      </c>
      <c r="O35" s="1">
        <v>5</v>
      </c>
      <c r="P35" s="1">
        <v>2</v>
      </c>
      <c r="Q35" s="1">
        <v>4</v>
      </c>
      <c r="R35" s="3" t="s">
        <v>60</v>
      </c>
      <c r="S35" s="1" t="s">
        <v>31</v>
      </c>
      <c r="T35" s="1" t="s">
        <v>57</v>
      </c>
      <c r="U35" s="1" t="s">
        <v>42</v>
      </c>
      <c r="V35" s="1" t="s">
        <v>57</v>
      </c>
      <c r="W35" s="1" t="s">
        <v>36</v>
      </c>
      <c r="X35" s="1" t="s">
        <v>36</v>
      </c>
      <c r="Y35" s="1" t="s">
        <v>37</v>
      </c>
      <c r="Z35" s="1" t="s">
        <v>69</v>
      </c>
      <c r="AA35" s="1">
        <v>335</v>
      </c>
      <c r="AB35" s="1">
        <v>0</v>
      </c>
      <c r="AC35" s="1">
        <v>0</v>
      </c>
      <c r="AD35" s="1">
        <v>26</v>
      </c>
      <c r="AE35" s="1" t="s">
        <v>44</v>
      </c>
      <c r="AF35" s="1" t="s">
        <v>34</v>
      </c>
      <c r="AG35" s="1">
        <v>12</v>
      </c>
      <c r="AH35" s="1">
        <v>3</v>
      </c>
      <c r="AI35" s="1">
        <v>21</v>
      </c>
      <c r="AJ35" s="1">
        <v>70</v>
      </c>
      <c r="AK35" s="1">
        <v>33</v>
      </c>
    </row>
    <row r="36" spans="1:37" ht="85.5" x14ac:dyDescent="0.45">
      <c r="A36" s="1" t="s">
        <v>130</v>
      </c>
      <c r="B36" s="2">
        <v>43646.166666666664</v>
      </c>
      <c r="C36" s="1">
        <v>4456999</v>
      </c>
      <c r="D36" s="1">
        <v>4024048</v>
      </c>
      <c r="E36" s="1">
        <v>3867224</v>
      </c>
      <c r="F36" s="1">
        <v>3504168</v>
      </c>
      <c r="G36" s="1" t="s">
        <v>30</v>
      </c>
      <c r="H36" s="1"/>
      <c r="I36" s="1"/>
      <c r="J36" s="1">
        <v>1</v>
      </c>
      <c r="K36" s="1">
        <v>1</v>
      </c>
      <c r="L36" s="1">
        <v>9</v>
      </c>
      <c r="M36" s="1">
        <v>60</v>
      </c>
      <c r="N36" s="1">
        <v>5</v>
      </c>
      <c r="O36" s="1">
        <v>56</v>
      </c>
      <c r="P36" s="1">
        <v>1</v>
      </c>
      <c r="Q36" s="1">
        <v>5</v>
      </c>
      <c r="R36" s="3" t="s">
        <v>60</v>
      </c>
      <c r="S36" s="1" t="s">
        <v>60</v>
      </c>
      <c r="T36" s="1" t="s">
        <v>57</v>
      </c>
      <c r="U36" s="1" t="s">
        <v>36</v>
      </c>
      <c r="V36" s="1" t="s">
        <v>42</v>
      </c>
      <c r="W36" s="1" t="s">
        <v>36</v>
      </c>
      <c r="X36" s="1" t="s">
        <v>37</v>
      </c>
      <c r="Y36" s="1" t="s">
        <v>37</v>
      </c>
      <c r="Z36" s="1" t="s">
        <v>131</v>
      </c>
      <c r="AA36" s="1">
        <v>789</v>
      </c>
      <c r="AB36" s="1">
        <v>5</v>
      </c>
      <c r="AC36" s="1">
        <v>20000</v>
      </c>
      <c r="AD36" s="1">
        <v>21</v>
      </c>
      <c r="AE36" s="1" t="s">
        <v>33</v>
      </c>
      <c r="AF36" s="1" t="s">
        <v>34</v>
      </c>
      <c r="AG36" s="1">
        <v>21</v>
      </c>
      <c r="AH36" s="1">
        <v>7</v>
      </c>
      <c r="AI36" s="1">
        <v>15</v>
      </c>
      <c r="AJ36" s="1">
        <v>65</v>
      </c>
      <c r="AK36" s="1">
        <v>36</v>
      </c>
    </row>
    <row r="37" spans="1:37" ht="57" x14ac:dyDescent="0.45">
      <c r="A37" s="1" t="s">
        <v>92</v>
      </c>
      <c r="B37" s="2">
        <v>43465.208333333336</v>
      </c>
      <c r="C37" s="1">
        <v>1494240</v>
      </c>
      <c r="D37" s="1">
        <v>1351564</v>
      </c>
      <c r="E37" s="1">
        <v>1257265</v>
      </c>
      <c r="F37" s="1">
        <v>1452709</v>
      </c>
      <c r="G37" s="1" t="s">
        <v>40</v>
      </c>
      <c r="H37" s="1">
        <v>4920475</v>
      </c>
      <c r="I37" s="1">
        <v>4282213</v>
      </c>
      <c r="J37" s="1">
        <v>1</v>
      </c>
      <c r="K37" s="1">
        <v>1</v>
      </c>
      <c r="L37" s="1">
        <v>3</v>
      </c>
      <c r="M37" s="1">
        <v>0</v>
      </c>
      <c r="N37" s="1">
        <v>3</v>
      </c>
      <c r="O37" s="1">
        <v>2</v>
      </c>
      <c r="P37" s="1">
        <v>1</v>
      </c>
      <c r="Q37" s="1">
        <v>3</v>
      </c>
      <c r="R37" s="3" t="s">
        <v>46</v>
      </c>
      <c r="S37" s="1" t="s">
        <v>46</v>
      </c>
      <c r="T37" s="1" t="s">
        <v>41</v>
      </c>
      <c r="U37" s="1" t="s">
        <v>31</v>
      </c>
      <c r="V37" s="1" t="s">
        <v>42</v>
      </c>
      <c r="W37" s="1" t="s">
        <v>36</v>
      </c>
      <c r="X37" s="1" t="s">
        <v>36</v>
      </c>
      <c r="Y37" s="1" t="s">
        <v>36</v>
      </c>
      <c r="Z37" s="1" t="s">
        <v>55</v>
      </c>
      <c r="AA37" s="1">
        <v>140</v>
      </c>
      <c r="AB37" s="1">
        <v>0</v>
      </c>
      <c r="AC37" s="1">
        <v>0</v>
      </c>
      <c r="AD37" s="1">
        <v>17</v>
      </c>
      <c r="AE37" s="1" t="s">
        <v>33</v>
      </c>
      <c r="AF37" s="1" t="s">
        <v>34</v>
      </c>
      <c r="AG37" s="1">
        <v>15</v>
      </c>
      <c r="AH37" s="1">
        <v>8</v>
      </c>
      <c r="AI37" s="1">
        <v>30</v>
      </c>
      <c r="AJ37" s="1">
        <v>449</v>
      </c>
      <c r="AK37" s="1">
        <v>45</v>
      </c>
    </row>
    <row r="38" spans="1:37" ht="42.75" x14ac:dyDescent="0.45">
      <c r="A38" s="1" t="s">
        <v>106</v>
      </c>
      <c r="B38" s="2">
        <v>43465.208333333336</v>
      </c>
      <c r="C38" s="1">
        <v>2916149</v>
      </c>
      <c r="D38" s="1">
        <v>2849408</v>
      </c>
      <c r="E38" s="1">
        <v>11100000</v>
      </c>
      <c r="F38" s="1">
        <v>11181444</v>
      </c>
      <c r="G38" s="1" t="s">
        <v>40</v>
      </c>
      <c r="H38" s="1">
        <v>9899211</v>
      </c>
      <c r="I38" s="1">
        <v>8361925</v>
      </c>
      <c r="J38" s="1">
        <v>1</v>
      </c>
      <c r="K38" s="1">
        <v>2</v>
      </c>
      <c r="L38" s="1">
        <v>2</v>
      </c>
      <c r="M38" s="1">
        <v>2</v>
      </c>
      <c r="N38" s="1">
        <v>2</v>
      </c>
      <c r="O38" s="1">
        <v>7</v>
      </c>
      <c r="P38" s="1">
        <v>1</v>
      </c>
      <c r="Q38" s="1">
        <v>3</v>
      </c>
      <c r="R38" s="3" t="s">
        <v>60</v>
      </c>
      <c r="S38" s="1" t="s">
        <v>54</v>
      </c>
      <c r="T38" s="1" t="s">
        <v>42</v>
      </c>
      <c r="U38" s="1" t="s">
        <v>36</v>
      </c>
      <c r="V38" s="1" t="s">
        <v>41</v>
      </c>
      <c r="W38" s="1" t="s">
        <v>42</v>
      </c>
      <c r="X38" s="1" t="s">
        <v>37</v>
      </c>
      <c r="Y38" s="1" t="s">
        <v>36</v>
      </c>
      <c r="Z38" s="1" t="s">
        <v>107</v>
      </c>
      <c r="AA38" s="1">
        <v>354</v>
      </c>
      <c r="AB38" s="1">
        <v>27</v>
      </c>
      <c r="AC38" s="1">
        <v>471868</v>
      </c>
      <c r="AD38" s="1">
        <v>168</v>
      </c>
      <c r="AE38" s="1" t="s">
        <v>33</v>
      </c>
      <c r="AF38" s="1" t="s">
        <v>34</v>
      </c>
      <c r="AG38" s="1">
        <v>14</v>
      </c>
      <c r="AH38" s="1">
        <v>5</v>
      </c>
      <c r="AI38" s="1">
        <v>7</v>
      </c>
      <c r="AJ38" s="1">
        <v>500</v>
      </c>
      <c r="AK38" s="1">
        <v>21</v>
      </c>
    </row>
    <row r="39" spans="1:37" ht="57" x14ac:dyDescent="0.45">
      <c r="A39" s="1" t="s">
        <v>143</v>
      </c>
      <c r="B39" s="2">
        <v>43830.208333333336</v>
      </c>
      <c r="C39" s="1">
        <v>3903700</v>
      </c>
      <c r="D39" s="1">
        <v>3949706</v>
      </c>
      <c r="E39" s="1">
        <v>9657872</v>
      </c>
      <c r="F39" s="1">
        <v>12019430</v>
      </c>
      <c r="G39" s="1" t="s">
        <v>30</v>
      </c>
      <c r="H39" s="1"/>
      <c r="I39" s="1"/>
      <c r="J39" s="1">
        <v>1</v>
      </c>
      <c r="K39" s="1">
        <v>1</v>
      </c>
      <c r="L39" s="1">
        <v>3</v>
      </c>
      <c r="M39" s="1">
        <v>3</v>
      </c>
      <c r="N39" s="1">
        <v>2</v>
      </c>
      <c r="O39" s="1">
        <v>7</v>
      </c>
      <c r="P39" s="1">
        <v>0</v>
      </c>
      <c r="Q39" s="1">
        <v>0</v>
      </c>
      <c r="R39" s="3" t="s">
        <v>60</v>
      </c>
      <c r="S39" s="1" t="s">
        <v>57</v>
      </c>
      <c r="T39" s="1" t="s">
        <v>46</v>
      </c>
      <c r="U39" s="1" t="s">
        <v>31</v>
      </c>
      <c r="V39" s="1" t="s">
        <v>41</v>
      </c>
      <c r="W39" s="1" t="s">
        <v>36</v>
      </c>
      <c r="X39" s="1" t="s">
        <v>31</v>
      </c>
      <c r="Y39" s="1" t="s">
        <v>31</v>
      </c>
      <c r="Z39" s="1" t="s">
        <v>109</v>
      </c>
      <c r="AA39" s="1">
        <v>800</v>
      </c>
      <c r="AB39" s="1">
        <v>0</v>
      </c>
      <c r="AC39" s="1">
        <v>0</v>
      </c>
      <c r="AD39" s="1">
        <v>0</v>
      </c>
      <c r="AE39" s="1" t="s">
        <v>44</v>
      </c>
      <c r="AF39" s="1" t="s">
        <v>34</v>
      </c>
      <c r="AG39" s="1">
        <v>12</v>
      </c>
      <c r="AH39" s="1">
        <v>10</v>
      </c>
      <c r="AI39" s="1">
        <v>7</v>
      </c>
      <c r="AJ39" s="1">
        <v>225</v>
      </c>
      <c r="AK39" s="1">
        <v>19</v>
      </c>
    </row>
    <row r="40" spans="1:37" ht="85.5" x14ac:dyDescent="0.45">
      <c r="A40" s="1" t="s">
        <v>139</v>
      </c>
      <c r="B40" s="2">
        <v>43646.166666666664</v>
      </c>
      <c r="C40" s="1">
        <v>2749482</v>
      </c>
      <c r="D40" s="1">
        <v>2885495</v>
      </c>
      <c r="E40" s="1">
        <v>4687685</v>
      </c>
      <c r="F40" s="1">
        <v>4835035</v>
      </c>
      <c r="G40" s="1" t="s">
        <v>40</v>
      </c>
      <c r="H40" s="1">
        <v>337355</v>
      </c>
      <c r="I40" s="1">
        <v>344495</v>
      </c>
      <c r="J40" s="1">
        <v>1</v>
      </c>
      <c r="K40" s="1">
        <v>0</v>
      </c>
      <c r="L40" s="1">
        <v>2</v>
      </c>
      <c r="M40" s="1">
        <v>2</v>
      </c>
      <c r="N40" s="1">
        <v>0</v>
      </c>
      <c r="O40" s="1">
        <v>0</v>
      </c>
      <c r="P40" s="1">
        <v>1</v>
      </c>
      <c r="Q40" s="1">
        <v>3</v>
      </c>
      <c r="R40" s="3" t="s">
        <v>57</v>
      </c>
      <c r="S40" s="1" t="s">
        <v>31</v>
      </c>
      <c r="T40" s="1" t="s">
        <v>42</v>
      </c>
      <c r="U40" s="1" t="s">
        <v>36</v>
      </c>
      <c r="V40" s="1" t="s">
        <v>31</v>
      </c>
      <c r="W40" s="1" t="s">
        <v>31</v>
      </c>
      <c r="X40" s="1" t="s">
        <v>36</v>
      </c>
      <c r="Y40" s="1" t="s">
        <v>37</v>
      </c>
      <c r="Z40" s="1" t="s">
        <v>140</v>
      </c>
      <c r="AA40" s="1">
        <v>260</v>
      </c>
      <c r="AB40" s="1">
        <v>3</v>
      </c>
      <c r="AC40" s="1">
        <v>75000</v>
      </c>
      <c r="AD40" s="1">
        <v>52</v>
      </c>
      <c r="AE40" s="1" t="s">
        <v>33</v>
      </c>
      <c r="AF40" s="1" t="s">
        <v>34</v>
      </c>
      <c r="AG40" s="1">
        <v>10</v>
      </c>
      <c r="AH40" s="1">
        <v>5</v>
      </c>
      <c r="AI40" s="1">
        <v>11</v>
      </c>
      <c r="AJ40" s="1">
        <v>60</v>
      </c>
      <c r="AK40" s="1">
        <v>21</v>
      </c>
    </row>
    <row r="41" spans="1:37" x14ac:dyDescent="0.45">
      <c r="A41" s="1" t="s">
        <v>29</v>
      </c>
      <c r="B41" s="2">
        <v>43281.166666666664</v>
      </c>
      <c r="C41" s="1">
        <v>170150</v>
      </c>
      <c r="D41" s="1">
        <v>176216</v>
      </c>
      <c r="E41" s="1">
        <v>167270</v>
      </c>
      <c r="F41" s="1">
        <v>173123</v>
      </c>
      <c r="G41" s="1" t="s">
        <v>30</v>
      </c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3" t="s">
        <v>31</v>
      </c>
      <c r="S41" s="1" t="s">
        <v>31</v>
      </c>
      <c r="T41" s="1" t="s">
        <v>31</v>
      </c>
      <c r="U41" s="1" t="s">
        <v>31</v>
      </c>
      <c r="V41" s="1" t="s">
        <v>31</v>
      </c>
      <c r="W41" s="1" t="s">
        <v>31</v>
      </c>
      <c r="X41" s="1" t="s">
        <v>31</v>
      </c>
      <c r="Y41" s="1" t="s">
        <v>31</v>
      </c>
      <c r="Z41" s="1" t="s">
        <v>32</v>
      </c>
      <c r="AA41" s="1">
        <v>0</v>
      </c>
      <c r="AB41" s="1">
        <v>0</v>
      </c>
      <c r="AC41" s="1">
        <v>0</v>
      </c>
      <c r="AD41" s="1">
        <v>0</v>
      </c>
      <c r="AE41" s="1" t="s">
        <v>33</v>
      </c>
      <c r="AF41" s="1" t="s">
        <v>34</v>
      </c>
      <c r="AG41" s="1">
        <v>10</v>
      </c>
      <c r="AH41" s="1">
        <v>1</v>
      </c>
      <c r="AI41" s="1">
        <v>8</v>
      </c>
      <c r="AJ41" s="1">
        <v>10</v>
      </c>
      <c r="AK41" s="1">
        <v>18</v>
      </c>
    </row>
    <row r="42" spans="1:37" ht="71.25" x14ac:dyDescent="0.45">
      <c r="A42" s="1" t="s">
        <v>99</v>
      </c>
      <c r="B42" s="2">
        <v>43281.166666666664</v>
      </c>
      <c r="C42" s="1">
        <v>659754</v>
      </c>
      <c r="D42" s="1">
        <v>596860</v>
      </c>
      <c r="E42" s="1">
        <v>1488605</v>
      </c>
      <c r="F42" s="1">
        <v>1001175</v>
      </c>
      <c r="G42" s="1" t="s">
        <v>40</v>
      </c>
      <c r="H42" s="1">
        <v>299734</v>
      </c>
      <c r="I42" s="1">
        <v>226438</v>
      </c>
      <c r="J42" s="1">
        <v>1</v>
      </c>
      <c r="K42" s="1">
        <v>0</v>
      </c>
      <c r="L42" s="1">
        <v>1</v>
      </c>
      <c r="M42" s="1">
        <v>1</v>
      </c>
      <c r="N42" s="1">
        <v>1</v>
      </c>
      <c r="O42" s="1">
        <v>8</v>
      </c>
      <c r="P42" s="1">
        <v>0</v>
      </c>
      <c r="Q42" s="1">
        <v>3</v>
      </c>
      <c r="R42" s="3" t="s">
        <v>36</v>
      </c>
      <c r="S42" s="1" t="s">
        <v>31</v>
      </c>
      <c r="T42" s="1" t="s">
        <v>31</v>
      </c>
      <c r="U42" s="1" t="s">
        <v>31</v>
      </c>
      <c r="V42" s="1" t="s">
        <v>31</v>
      </c>
      <c r="W42" s="1" t="s">
        <v>37</v>
      </c>
      <c r="X42" s="1" t="s">
        <v>31</v>
      </c>
      <c r="Y42" s="1" t="s">
        <v>37</v>
      </c>
      <c r="Z42" s="1" t="s">
        <v>100</v>
      </c>
      <c r="AA42" s="1">
        <v>7</v>
      </c>
      <c r="AB42" s="1">
        <v>0</v>
      </c>
      <c r="AC42" s="1">
        <v>0</v>
      </c>
      <c r="AD42" s="1">
        <v>0</v>
      </c>
      <c r="AE42" s="1" t="s">
        <v>33</v>
      </c>
      <c r="AF42" s="1" t="s">
        <v>34</v>
      </c>
      <c r="AG42" s="1">
        <v>13</v>
      </c>
      <c r="AH42" s="1">
        <v>0</v>
      </c>
      <c r="AI42" s="1">
        <v>11</v>
      </c>
      <c r="AJ42" s="1">
        <v>45</v>
      </c>
      <c r="AK42" s="1">
        <v>24</v>
      </c>
    </row>
    <row r="43" spans="1:37" ht="85.5" x14ac:dyDescent="0.45">
      <c r="A43" s="1" t="s">
        <v>79</v>
      </c>
      <c r="B43" s="2">
        <v>43646.166666666664</v>
      </c>
      <c r="C43" s="1">
        <v>563319</v>
      </c>
      <c r="D43" s="1">
        <v>646234</v>
      </c>
      <c r="E43" s="1">
        <v>374858</v>
      </c>
      <c r="F43" s="1">
        <v>318076</v>
      </c>
      <c r="G43" s="1" t="s">
        <v>30</v>
      </c>
      <c r="H43" s="1"/>
      <c r="I43" s="1"/>
      <c r="J43" s="1">
        <v>1</v>
      </c>
      <c r="K43" s="1">
        <v>1</v>
      </c>
      <c r="L43" s="1">
        <v>0</v>
      </c>
      <c r="M43" s="1">
        <v>4</v>
      </c>
      <c r="N43" s="1">
        <v>2</v>
      </c>
      <c r="O43" s="1">
        <v>3</v>
      </c>
      <c r="P43" s="1">
        <v>1</v>
      </c>
      <c r="Q43" s="1">
        <v>0</v>
      </c>
      <c r="R43" s="3" t="s">
        <v>54</v>
      </c>
      <c r="S43" s="1" t="s">
        <v>36</v>
      </c>
      <c r="T43" s="1" t="s">
        <v>31</v>
      </c>
      <c r="U43" s="1" t="s">
        <v>37</v>
      </c>
      <c r="V43" s="1" t="s">
        <v>36</v>
      </c>
      <c r="W43" s="1" t="s">
        <v>37</v>
      </c>
      <c r="X43" s="1" t="s">
        <v>37</v>
      </c>
      <c r="Y43" s="1" t="s">
        <v>31</v>
      </c>
      <c r="Z43" s="1" t="s">
        <v>80</v>
      </c>
      <c r="AA43" s="1">
        <v>0</v>
      </c>
      <c r="AB43" s="1">
        <v>0</v>
      </c>
      <c r="AC43" s="1">
        <v>0</v>
      </c>
      <c r="AD43" s="1">
        <v>0</v>
      </c>
      <c r="AE43" s="1" t="s">
        <v>33</v>
      </c>
      <c r="AF43" s="1" t="s">
        <v>34</v>
      </c>
      <c r="AG43" s="1">
        <v>23</v>
      </c>
      <c r="AH43" s="1">
        <v>9</v>
      </c>
      <c r="AI43" s="1">
        <v>45</v>
      </c>
      <c r="AJ43" s="1">
        <v>2000</v>
      </c>
      <c r="AK43" s="1">
        <v>68</v>
      </c>
    </row>
    <row r="44" spans="1:37" ht="71.25" x14ac:dyDescent="0.45">
      <c r="A44" s="1" t="s">
        <v>114</v>
      </c>
      <c r="B44" s="2">
        <v>43465.208333333336</v>
      </c>
      <c r="C44" s="1">
        <v>2077465</v>
      </c>
      <c r="D44" s="1">
        <v>1745515</v>
      </c>
      <c r="E44" s="1">
        <v>4954017</v>
      </c>
      <c r="F44" s="1">
        <v>4205874</v>
      </c>
      <c r="G44" s="1" t="s">
        <v>40</v>
      </c>
      <c r="H44" s="1">
        <v>15106062</v>
      </c>
      <c r="I44" s="1">
        <v>13117205</v>
      </c>
      <c r="J44" s="1">
        <v>1</v>
      </c>
      <c r="K44" s="1">
        <v>2</v>
      </c>
      <c r="L44" s="1">
        <v>1</v>
      </c>
      <c r="M44" s="1">
        <v>2</v>
      </c>
      <c r="N44" s="1">
        <v>3</v>
      </c>
      <c r="O44" s="1">
        <v>7</v>
      </c>
      <c r="P44" s="1">
        <v>1</v>
      </c>
      <c r="Q44" s="1">
        <v>2</v>
      </c>
      <c r="R44" s="3" t="s">
        <v>54</v>
      </c>
      <c r="S44" s="1" t="s">
        <v>57</v>
      </c>
      <c r="T44" s="1" t="s">
        <v>57</v>
      </c>
      <c r="U44" s="1" t="s">
        <v>42</v>
      </c>
      <c r="V44" s="1" t="s">
        <v>42</v>
      </c>
      <c r="W44" s="1" t="s">
        <v>36</v>
      </c>
      <c r="X44" s="1" t="s">
        <v>36</v>
      </c>
      <c r="Y44" s="1" t="s">
        <v>37</v>
      </c>
      <c r="Z44" s="1" t="s">
        <v>115</v>
      </c>
      <c r="AA44" s="1">
        <v>262</v>
      </c>
      <c r="AB44" s="1">
        <v>22</v>
      </c>
      <c r="AC44" s="1">
        <v>144000</v>
      </c>
      <c r="AD44" s="1">
        <v>60</v>
      </c>
      <c r="AE44" s="1" t="s">
        <v>44</v>
      </c>
      <c r="AF44" s="1" t="s">
        <v>34</v>
      </c>
      <c r="AG44" s="1">
        <v>16</v>
      </c>
      <c r="AH44" s="1">
        <v>4</v>
      </c>
      <c r="AI44" s="1">
        <v>50</v>
      </c>
      <c r="AJ44" s="1">
        <v>100</v>
      </c>
      <c r="AK44" s="1">
        <v>66</v>
      </c>
    </row>
    <row r="45" spans="1:37" ht="28.5" x14ac:dyDescent="0.45">
      <c r="A45" s="1" t="s">
        <v>95</v>
      </c>
      <c r="B45" s="2">
        <v>43646.166666666664</v>
      </c>
      <c r="C45" s="1">
        <v>1042251</v>
      </c>
      <c r="D45" s="1">
        <v>899363</v>
      </c>
      <c r="E45" s="1">
        <v>202635</v>
      </c>
      <c r="F45" s="1">
        <v>216457</v>
      </c>
      <c r="G45" s="1" t="s">
        <v>30</v>
      </c>
      <c r="H45" s="1"/>
      <c r="I45" s="1"/>
      <c r="J45" s="1">
        <v>1</v>
      </c>
      <c r="K45" s="1">
        <v>0</v>
      </c>
      <c r="L45" s="1">
        <v>2</v>
      </c>
      <c r="M45" s="1">
        <v>0</v>
      </c>
      <c r="N45" s="1">
        <v>0</v>
      </c>
      <c r="O45" s="1">
        <v>0</v>
      </c>
      <c r="P45" s="1">
        <v>1</v>
      </c>
      <c r="Q45" s="1">
        <v>2</v>
      </c>
      <c r="R45" s="3" t="s">
        <v>41</v>
      </c>
      <c r="S45" s="1" t="s">
        <v>31</v>
      </c>
      <c r="T45" s="1" t="s">
        <v>42</v>
      </c>
      <c r="U45" s="1" t="s">
        <v>31</v>
      </c>
      <c r="V45" s="1" t="s">
        <v>31</v>
      </c>
      <c r="W45" s="1" t="s">
        <v>31</v>
      </c>
      <c r="X45" s="1" t="s">
        <v>36</v>
      </c>
      <c r="Y45" s="1" t="s">
        <v>37</v>
      </c>
      <c r="Z45" s="1" t="s">
        <v>96</v>
      </c>
      <c r="AA45" s="1">
        <v>120</v>
      </c>
      <c r="AB45" s="1">
        <v>12</v>
      </c>
      <c r="AC45" s="1">
        <v>40000</v>
      </c>
      <c r="AD45" s="1">
        <v>0</v>
      </c>
      <c r="AE45" s="1" t="s">
        <v>33</v>
      </c>
      <c r="AF45" s="1" t="s">
        <v>34</v>
      </c>
      <c r="AG45" s="1">
        <v>10</v>
      </c>
      <c r="AH45" s="1">
        <v>2</v>
      </c>
      <c r="AI45" s="1">
        <v>0</v>
      </c>
      <c r="AJ45" s="1">
        <v>12</v>
      </c>
      <c r="AK45" s="1">
        <v>10</v>
      </c>
    </row>
    <row r="46" spans="1:37" ht="57" x14ac:dyDescent="0.45">
      <c r="A46" s="1" t="s">
        <v>119</v>
      </c>
      <c r="B46" s="2">
        <v>43646.166666666664</v>
      </c>
      <c r="C46" s="1">
        <v>99179950</v>
      </c>
      <c r="D46" s="1">
        <v>92473093</v>
      </c>
      <c r="E46" s="1">
        <v>21830138</v>
      </c>
      <c r="F46" s="1">
        <v>18828701</v>
      </c>
      <c r="G46" s="1" t="s">
        <v>40</v>
      </c>
      <c r="H46" s="1">
        <v>2718773</v>
      </c>
      <c r="I46" s="1">
        <v>2542609</v>
      </c>
      <c r="J46" s="1">
        <v>1</v>
      </c>
      <c r="K46" s="1">
        <v>1</v>
      </c>
      <c r="L46" s="1">
        <v>10</v>
      </c>
      <c r="M46" s="1">
        <v>199</v>
      </c>
      <c r="N46" s="1">
        <v>62</v>
      </c>
      <c r="O46" s="1">
        <v>200</v>
      </c>
      <c r="P46" s="1">
        <v>0</v>
      </c>
      <c r="Q46" s="1">
        <v>137</v>
      </c>
      <c r="R46" s="3" t="s">
        <v>60</v>
      </c>
      <c r="S46" s="1" t="s">
        <v>46</v>
      </c>
      <c r="T46" s="1" t="s">
        <v>57</v>
      </c>
      <c r="U46" s="1" t="s">
        <v>37</v>
      </c>
      <c r="V46" s="1" t="s">
        <v>36</v>
      </c>
      <c r="W46" s="1" t="s">
        <v>37</v>
      </c>
      <c r="X46" s="1" t="s">
        <v>31</v>
      </c>
      <c r="Y46" s="1" t="s">
        <v>37</v>
      </c>
      <c r="Z46" s="1" t="s">
        <v>55</v>
      </c>
      <c r="AA46" s="1">
        <v>1793</v>
      </c>
      <c r="AB46" s="1">
        <v>0</v>
      </c>
      <c r="AC46" s="1">
        <v>0</v>
      </c>
      <c r="AD46" s="1">
        <v>63</v>
      </c>
      <c r="AE46" s="1" t="s">
        <v>33</v>
      </c>
      <c r="AF46" s="1" t="s">
        <v>34</v>
      </c>
      <c r="AG46" s="1">
        <v>24</v>
      </c>
      <c r="AH46" s="1">
        <v>3</v>
      </c>
      <c r="AI46" s="1">
        <v>51</v>
      </c>
      <c r="AJ46" s="1">
        <v>150</v>
      </c>
      <c r="AK46" s="1">
        <v>75</v>
      </c>
    </row>
    <row r="47" spans="1:37" ht="42.75" x14ac:dyDescent="0.45">
      <c r="A47" s="1" t="s">
        <v>83</v>
      </c>
      <c r="B47" s="2">
        <v>43646.166666666664</v>
      </c>
      <c r="C47" s="1">
        <v>316596</v>
      </c>
      <c r="D47" s="1">
        <v>345194</v>
      </c>
      <c r="E47" s="1">
        <v>49358</v>
      </c>
      <c r="F47" s="1">
        <v>56312</v>
      </c>
      <c r="G47" s="1" t="s">
        <v>30</v>
      </c>
      <c r="H47" s="1"/>
      <c r="I47" s="1"/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0</v>
      </c>
      <c r="Q47" s="1">
        <v>0</v>
      </c>
      <c r="R47" s="3" t="s">
        <v>42</v>
      </c>
      <c r="S47" s="1" t="s">
        <v>37</v>
      </c>
      <c r="T47" s="1" t="s">
        <v>37</v>
      </c>
      <c r="U47" s="1" t="s">
        <v>37</v>
      </c>
      <c r="V47" s="1" t="s">
        <v>37</v>
      </c>
      <c r="W47" s="1" t="s">
        <v>37</v>
      </c>
      <c r="X47" s="1" t="s">
        <v>31</v>
      </c>
      <c r="Y47" s="1" t="s">
        <v>37</v>
      </c>
      <c r="Z47" s="1" t="s">
        <v>84</v>
      </c>
      <c r="AA47" s="1">
        <v>35</v>
      </c>
      <c r="AB47" s="1">
        <v>0</v>
      </c>
      <c r="AC47" s="1">
        <v>0</v>
      </c>
      <c r="AD47" s="1">
        <v>0</v>
      </c>
      <c r="AE47" s="1" t="s">
        <v>33</v>
      </c>
      <c r="AF47" s="1" t="s">
        <v>34</v>
      </c>
      <c r="AG47" s="1">
        <v>13</v>
      </c>
      <c r="AH47" s="1">
        <v>8</v>
      </c>
      <c r="AI47" s="1">
        <v>12</v>
      </c>
      <c r="AJ47" s="1">
        <v>75</v>
      </c>
      <c r="AK47" s="1">
        <v>25</v>
      </c>
    </row>
    <row r="48" spans="1:37" x14ac:dyDescent="0.45">
      <c r="A48" s="1" t="s">
        <v>136</v>
      </c>
      <c r="B48" s="2">
        <v>43646.166666666664</v>
      </c>
      <c r="C48" s="1">
        <v>174240</v>
      </c>
      <c r="D48" s="1">
        <v>165652</v>
      </c>
      <c r="E48" s="1">
        <v>799125</v>
      </c>
      <c r="F48" s="1">
        <v>910579</v>
      </c>
      <c r="G48" s="1" t="s">
        <v>40</v>
      </c>
      <c r="H48" s="1">
        <v>99095</v>
      </c>
      <c r="I48" s="1">
        <v>99095</v>
      </c>
      <c r="J48" s="1">
        <v>1</v>
      </c>
      <c r="K48" s="1">
        <v>1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3" t="s">
        <v>36</v>
      </c>
      <c r="S48" s="1" t="s">
        <v>37</v>
      </c>
      <c r="T48" s="1" t="s">
        <v>37</v>
      </c>
      <c r="U48" s="1" t="s">
        <v>31</v>
      </c>
      <c r="V48" s="1" t="s">
        <v>37</v>
      </c>
      <c r="W48" s="1" t="s">
        <v>31</v>
      </c>
      <c r="X48" s="1" t="s">
        <v>31</v>
      </c>
      <c r="Y48" s="1" t="s">
        <v>31</v>
      </c>
      <c r="Z48" s="1" t="s">
        <v>43</v>
      </c>
      <c r="AA48" s="1">
        <v>0</v>
      </c>
      <c r="AB48" s="1">
        <v>0</v>
      </c>
      <c r="AC48" s="1">
        <v>0</v>
      </c>
      <c r="AD48" s="1">
        <v>0</v>
      </c>
      <c r="AE48" s="1" t="s">
        <v>44</v>
      </c>
      <c r="AF48" s="1" t="s">
        <v>34</v>
      </c>
      <c r="AG48" s="1">
        <v>11</v>
      </c>
      <c r="AH48" s="1">
        <v>10</v>
      </c>
      <c r="AI48" s="1">
        <v>2</v>
      </c>
      <c r="AJ48" s="1">
        <v>40</v>
      </c>
      <c r="AK48" s="1">
        <v>13</v>
      </c>
    </row>
    <row r="49" spans="1:37" ht="71.25" x14ac:dyDescent="0.45">
      <c r="A49" s="1" t="s">
        <v>116</v>
      </c>
      <c r="B49" s="2">
        <v>43465.208333333336</v>
      </c>
      <c r="C49" s="1">
        <v>3483316</v>
      </c>
      <c r="D49" s="1">
        <v>3287709</v>
      </c>
      <c r="E49" s="1">
        <v>8407019</v>
      </c>
      <c r="F49" s="1">
        <v>7641945</v>
      </c>
      <c r="G49" s="1" t="s">
        <v>40</v>
      </c>
      <c r="H49" s="1">
        <v>18696562</v>
      </c>
      <c r="I49" s="1">
        <v>16092810</v>
      </c>
      <c r="J49" s="1">
        <v>1</v>
      </c>
      <c r="K49" s="1">
        <v>0</v>
      </c>
      <c r="L49" s="1">
        <v>2</v>
      </c>
      <c r="M49" s="1">
        <v>4</v>
      </c>
      <c r="N49" s="1">
        <v>2</v>
      </c>
      <c r="O49" s="1">
        <v>9</v>
      </c>
      <c r="P49" s="1">
        <v>0</v>
      </c>
      <c r="Q49" s="1">
        <v>1</v>
      </c>
      <c r="R49" s="3" t="s">
        <v>46</v>
      </c>
      <c r="S49" s="1" t="s">
        <v>31</v>
      </c>
      <c r="T49" s="1" t="s">
        <v>57</v>
      </c>
      <c r="U49" s="1" t="s">
        <v>42</v>
      </c>
      <c r="V49" s="1" t="s">
        <v>36</v>
      </c>
      <c r="W49" s="1" t="s">
        <v>37</v>
      </c>
      <c r="X49" s="1" t="s">
        <v>31</v>
      </c>
      <c r="Y49" s="1" t="s">
        <v>37</v>
      </c>
      <c r="Z49" s="1" t="s">
        <v>58</v>
      </c>
      <c r="AA49" s="1">
        <v>429</v>
      </c>
      <c r="AB49" s="1">
        <v>0</v>
      </c>
      <c r="AC49" s="1">
        <v>0</v>
      </c>
      <c r="AD49" s="1">
        <v>177</v>
      </c>
      <c r="AE49" s="1" t="s">
        <v>33</v>
      </c>
      <c r="AF49" s="1" t="s">
        <v>34</v>
      </c>
      <c r="AG49" s="1">
        <v>13</v>
      </c>
      <c r="AH49" s="1">
        <v>7</v>
      </c>
      <c r="AI49" s="1">
        <v>25</v>
      </c>
      <c r="AJ49" s="1">
        <v>308</v>
      </c>
      <c r="AK49" s="1">
        <v>38</v>
      </c>
    </row>
    <row r="50" spans="1:37" ht="71.25" x14ac:dyDescent="0.45">
      <c r="A50" s="1" t="s">
        <v>111</v>
      </c>
      <c r="B50" s="2">
        <v>43465.208333333336</v>
      </c>
      <c r="C50" s="1">
        <v>4857085</v>
      </c>
      <c r="D50" s="1">
        <v>4658219</v>
      </c>
      <c r="E50" s="1">
        <v>11586432</v>
      </c>
      <c r="F50" s="1">
        <v>9512811</v>
      </c>
      <c r="G50" s="1" t="s">
        <v>40</v>
      </c>
      <c r="H50" s="1">
        <v>72498772</v>
      </c>
      <c r="I50" s="1">
        <v>69801633</v>
      </c>
      <c r="J50" s="1">
        <v>1</v>
      </c>
      <c r="K50" s="1">
        <v>1</v>
      </c>
      <c r="L50" s="1">
        <v>2</v>
      </c>
      <c r="M50" s="1">
        <v>7</v>
      </c>
      <c r="N50" s="1">
        <v>3</v>
      </c>
      <c r="O50" s="1">
        <v>7</v>
      </c>
      <c r="P50" s="1">
        <v>5</v>
      </c>
      <c r="Q50" s="1">
        <v>2</v>
      </c>
      <c r="R50" s="3" t="s">
        <v>60</v>
      </c>
      <c r="S50" s="1" t="s">
        <v>60</v>
      </c>
      <c r="T50" s="1" t="s">
        <v>54</v>
      </c>
      <c r="U50" s="1" t="s">
        <v>42</v>
      </c>
      <c r="V50" s="1" t="s">
        <v>57</v>
      </c>
      <c r="W50" s="1" t="s">
        <v>36</v>
      </c>
      <c r="X50" s="1" t="s">
        <v>37</v>
      </c>
      <c r="Y50" s="1" t="s">
        <v>42</v>
      </c>
      <c r="Z50" s="1" t="s">
        <v>58</v>
      </c>
      <c r="AA50" s="1">
        <v>1369</v>
      </c>
      <c r="AB50" s="1">
        <v>629</v>
      </c>
      <c r="AC50" s="1">
        <v>762899</v>
      </c>
      <c r="AD50" s="1">
        <v>984</v>
      </c>
      <c r="AE50" s="1" t="s">
        <v>33</v>
      </c>
      <c r="AF50" s="1" t="s">
        <v>34</v>
      </c>
      <c r="AG50" s="1">
        <v>25</v>
      </c>
      <c r="AH50" s="1">
        <v>19</v>
      </c>
      <c r="AI50" s="1">
        <v>12</v>
      </c>
      <c r="AJ50" s="1">
        <v>50</v>
      </c>
      <c r="AK50" s="1">
        <v>37</v>
      </c>
    </row>
    <row r="51" spans="1:37" ht="71.25" x14ac:dyDescent="0.45">
      <c r="A51" s="1" t="s">
        <v>91</v>
      </c>
      <c r="B51" s="2">
        <v>43646.166666666664</v>
      </c>
      <c r="C51" s="1">
        <v>2166747</v>
      </c>
      <c r="D51" s="1">
        <v>2231511</v>
      </c>
      <c r="E51" s="1">
        <v>4620807</v>
      </c>
      <c r="F51" s="1">
        <v>3969816</v>
      </c>
      <c r="G51" s="1" t="s">
        <v>40</v>
      </c>
      <c r="H51" s="1">
        <v>5119351</v>
      </c>
      <c r="I51" s="1">
        <v>5041154</v>
      </c>
      <c r="J51" s="1">
        <v>1</v>
      </c>
      <c r="K51" s="1">
        <v>1</v>
      </c>
      <c r="L51" s="1">
        <v>0</v>
      </c>
      <c r="M51" s="1">
        <v>0</v>
      </c>
      <c r="N51" s="1">
        <v>3</v>
      </c>
      <c r="O51" s="1">
        <v>1</v>
      </c>
      <c r="P51" s="1">
        <v>0</v>
      </c>
      <c r="Q51" s="1">
        <v>0</v>
      </c>
      <c r="R51" s="3" t="s">
        <v>41</v>
      </c>
      <c r="S51" s="1" t="s">
        <v>42</v>
      </c>
      <c r="T51" s="1" t="s">
        <v>31</v>
      </c>
      <c r="U51" s="1" t="s">
        <v>31</v>
      </c>
      <c r="V51" s="1" t="s">
        <v>36</v>
      </c>
      <c r="W51" s="1" t="s">
        <v>37</v>
      </c>
      <c r="X51" s="1" t="s">
        <v>31</v>
      </c>
      <c r="Y51" s="1" t="s">
        <v>31</v>
      </c>
      <c r="Z51" s="1" t="s">
        <v>58</v>
      </c>
      <c r="AA51" s="1">
        <v>119</v>
      </c>
      <c r="AB51" s="1">
        <v>0</v>
      </c>
      <c r="AC51" s="1">
        <v>0</v>
      </c>
      <c r="AD51" s="1">
        <v>0</v>
      </c>
      <c r="AE51" s="1" t="s">
        <v>33</v>
      </c>
      <c r="AF51" s="1" t="s">
        <v>34</v>
      </c>
      <c r="AG51" s="1">
        <v>15</v>
      </c>
      <c r="AH51" s="1">
        <v>3</v>
      </c>
      <c r="AI51" s="1">
        <v>7</v>
      </c>
      <c r="AJ51" s="1">
        <v>5</v>
      </c>
      <c r="AK51" s="1">
        <v>22</v>
      </c>
    </row>
    <row r="52" spans="1:37" ht="42.75" x14ac:dyDescent="0.45">
      <c r="A52" s="1" t="s">
        <v>110</v>
      </c>
      <c r="B52" s="2">
        <v>43646.166666666664</v>
      </c>
      <c r="C52" s="1">
        <v>521544</v>
      </c>
      <c r="D52" s="1">
        <v>354996</v>
      </c>
      <c r="E52" s="1">
        <v>511569</v>
      </c>
      <c r="F52" s="1">
        <v>504182</v>
      </c>
      <c r="G52" s="1" t="s">
        <v>40</v>
      </c>
      <c r="H52" s="1">
        <v>84446</v>
      </c>
      <c r="I52" s="1">
        <v>74616</v>
      </c>
      <c r="J52" s="1">
        <v>1</v>
      </c>
      <c r="K52" s="1">
        <v>0</v>
      </c>
      <c r="L52" s="1">
        <v>1</v>
      </c>
      <c r="M52" s="1">
        <v>0</v>
      </c>
      <c r="N52" s="1">
        <v>2</v>
      </c>
      <c r="O52" s="1">
        <v>2</v>
      </c>
      <c r="P52" s="1">
        <v>1</v>
      </c>
      <c r="Q52" s="1">
        <v>1</v>
      </c>
      <c r="R52" s="3" t="s">
        <v>42</v>
      </c>
      <c r="S52" s="1" t="s">
        <v>31</v>
      </c>
      <c r="T52" s="1" t="s">
        <v>37</v>
      </c>
      <c r="U52" s="1" t="s">
        <v>31</v>
      </c>
      <c r="V52" s="1" t="s">
        <v>36</v>
      </c>
      <c r="W52" s="1" t="s">
        <v>37</v>
      </c>
      <c r="X52" s="1" t="s">
        <v>37</v>
      </c>
      <c r="Y52" s="1" t="s">
        <v>37</v>
      </c>
      <c r="Z52" s="1" t="s">
        <v>67</v>
      </c>
      <c r="AA52" s="1">
        <v>1</v>
      </c>
      <c r="AB52" s="1">
        <v>0</v>
      </c>
      <c r="AC52" s="1">
        <v>0</v>
      </c>
      <c r="AD52" s="1">
        <v>0</v>
      </c>
      <c r="AE52" s="1" t="s">
        <v>33</v>
      </c>
      <c r="AF52" s="1" t="s">
        <v>34</v>
      </c>
      <c r="AG52" s="1">
        <v>13</v>
      </c>
      <c r="AH52" s="1">
        <v>7</v>
      </c>
      <c r="AI52" s="1">
        <v>20</v>
      </c>
      <c r="AJ52" s="1">
        <v>120</v>
      </c>
      <c r="AK52" s="1">
        <v>33</v>
      </c>
    </row>
    <row r="53" spans="1:37" ht="42.75" x14ac:dyDescent="0.45">
      <c r="A53" s="1" t="s">
        <v>52</v>
      </c>
      <c r="B53" s="2">
        <v>43830.208333333336</v>
      </c>
      <c r="C53" s="1">
        <v>318718</v>
      </c>
      <c r="D53" s="1">
        <v>310024</v>
      </c>
      <c r="E53" s="1">
        <v>986653</v>
      </c>
      <c r="F53" s="1">
        <v>780766</v>
      </c>
      <c r="G53" s="1" t="s">
        <v>40</v>
      </c>
      <c r="H53" s="1">
        <v>45190</v>
      </c>
      <c r="I53" s="1">
        <v>40954</v>
      </c>
      <c r="J53" s="1">
        <v>1</v>
      </c>
      <c r="K53" s="1">
        <v>1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3" t="s">
        <v>41</v>
      </c>
      <c r="S53" s="1" t="s">
        <v>36</v>
      </c>
      <c r="T53" s="1" t="s">
        <v>37</v>
      </c>
      <c r="U53" s="1" t="s">
        <v>31</v>
      </c>
      <c r="V53" s="1" t="s">
        <v>31</v>
      </c>
      <c r="W53" s="1" t="s">
        <v>31</v>
      </c>
      <c r="X53" s="1" t="s">
        <v>31</v>
      </c>
      <c r="Y53" s="1" t="s">
        <v>31</v>
      </c>
      <c r="Z53" s="1" t="s">
        <v>38</v>
      </c>
      <c r="AA53" s="1">
        <v>5</v>
      </c>
      <c r="AB53" s="1">
        <v>0</v>
      </c>
      <c r="AC53" s="1">
        <v>0</v>
      </c>
      <c r="AD53" s="1">
        <v>0</v>
      </c>
      <c r="AE53" s="1" t="s">
        <v>33</v>
      </c>
      <c r="AF53" s="1" t="s">
        <v>34</v>
      </c>
      <c r="AG53" s="1">
        <v>16</v>
      </c>
      <c r="AH53" s="1">
        <v>4</v>
      </c>
      <c r="AI53" s="1">
        <v>3</v>
      </c>
      <c r="AJ53" s="1">
        <v>15</v>
      </c>
      <c r="AK53" s="1">
        <v>19</v>
      </c>
    </row>
    <row r="54" spans="1:37" ht="28.5" x14ac:dyDescent="0.45">
      <c r="A54" s="1" t="s">
        <v>89</v>
      </c>
      <c r="B54" s="2">
        <v>43646.166666666664</v>
      </c>
      <c r="C54" s="1">
        <v>26620221</v>
      </c>
      <c r="D54" s="1">
        <v>21833344</v>
      </c>
      <c r="E54" s="1">
        <v>8731194</v>
      </c>
      <c r="F54" s="1">
        <v>6342922</v>
      </c>
      <c r="G54" s="1" t="s">
        <v>40</v>
      </c>
      <c r="H54" s="1">
        <v>28755748</v>
      </c>
      <c r="I54" s="1">
        <v>24935350</v>
      </c>
      <c r="J54" s="1">
        <v>1</v>
      </c>
      <c r="K54" s="1">
        <v>2</v>
      </c>
      <c r="L54" s="1">
        <v>9</v>
      </c>
      <c r="M54" s="1">
        <v>46</v>
      </c>
      <c r="N54" s="1">
        <v>5</v>
      </c>
      <c r="O54" s="1">
        <v>157</v>
      </c>
      <c r="P54" s="1">
        <v>3</v>
      </c>
      <c r="Q54" s="1">
        <v>14</v>
      </c>
      <c r="R54" s="3" t="s">
        <v>60</v>
      </c>
      <c r="S54" s="1" t="s">
        <v>60</v>
      </c>
      <c r="T54" s="1" t="s">
        <v>54</v>
      </c>
      <c r="U54" s="1" t="s">
        <v>36</v>
      </c>
      <c r="V54" s="1" t="s">
        <v>54</v>
      </c>
      <c r="W54" s="1" t="s">
        <v>37</v>
      </c>
      <c r="X54" s="1" t="s">
        <v>42</v>
      </c>
      <c r="Y54" s="1" t="s">
        <v>42</v>
      </c>
      <c r="Z54" s="1" t="s">
        <v>90</v>
      </c>
      <c r="AA54" s="1">
        <v>692</v>
      </c>
      <c r="AB54" s="1">
        <v>272</v>
      </c>
      <c r="AC54" s="1">
        <v>378890</v>
      </c>
      <c r="AD54" s="1">
        <v>399</v>
      </c>
      <c r="AE54" s="1" t="s">
        <v>33</v>
      </c>
      <c r="AF54" s="1" t="s">
        <v>34</v>
      </c>
      <c r="AG54" s="1">
        <v>21</v>
      </c>
      <c r="AH54" s="1">
        <v>6</v>
      </c>
      <c r="AI54" s="1">
        <v>4</v>
      </c>
      <c r="AJ54" s="1">
        <v>78</v>
      </c>
      <c r="AK54" s="1">
        <v>25</v>
      </c>
    </row>
    <row r="55" spans="1:37" ht="42.75" x14ac:dyDescent="0.45">
      <c r="A55" s="1" t="s">
        <v>132</v>
      </c>
      <c r="B55" s="2">
        <v>43861.208333333336</v>
      </c>
      <c r="C55" s="1">
        <v>177354</v>
      </c>
      <c r="D55" s="1">
        <v>95742</v>
      </c>
      <c r="E55" s="1">
        <v>20521</v>
      </c>
      <c r="F55" s="1">
        <v>21896</v>
      </c>
      <c r="G55" s="1" t="s">
        <v>30</v>
      </c>
      <c r="H55" s="1"/>
      <c r="I55" s="1"/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3" t="s">
        <v>36</v>
      </c>
      <c r="S55" s="1" t="s">
        <v>31</v>
      </c>
      <c r="T55" s="1" t="s">
        <v>31</v>
      </c>
      <c r="U55" s="1" t="s">
        <v>31</v>
      </c>
      <c r="V55" s="1" t="s">
        <v>31</v>
      </c>
      <c r="W55" s="1" t="s">
        <v>31</v>
      </c>
      <c r="X55" s="1" t="s">
        <v>31</v>
      </c>
      <c r="Y55" s="1" t="s">
        <v>31</v>
      </c>
      <c r="Z55" s="1" t="s">
        <v>133</v>
      </c>
      <c r="AA55" s="1">
        <v>0</v>
      </c>
      <c r="AB55" s="1">
        <v>0</v>
      </c>
      <c r="AC55" s="1">
        <v>0</v>
      </c>
      <c r="AD55" s="1">
        <v>0</v>
      </c>
      <c r="AE55" s="1" t="s">
        <v>33</v>
      </c>
      <c r="AF55" s="1" t="s">
        <v>34</v>
      </c>
      <c r="AG55" s="1">
        <v>11</v>
      </c>
      <c r="AH55" s="1">
        <v>6</v>
      </c>
      <c r="AI55" s="1">
        <v>15</v>
      </c>
      <c r="AJ55" s="1">
        <v>15</v>
      </c>
      <c r="AK55" s="1">
        <v>26</v>
      </c>
    </row>
    <row r="56" spans="1:37" ht="71.25" x14ac:dyDescent="0.45">
      <c r="A56" s="1" t="s">
        <v>62</v>
      </c>
      <c r="B56" s="2">
        <v>43465.208333333336</v>
      </c>
      <c r="C56" s="1">
        <v>4568149</v>
      </c>
      <c r="D56" s="1">
        <v>4615866</v>
      </c>
      <c r="E56" s="1">
        <v>18167929</v>
      </c>
      <c r="F56" s="1">
        <v>18312703</v>
      </c>
      <c r="G56" s="1" t="s">
        <v>40</v>
      </c>
      <c r="H56" s="1">
        <v>695124</v>
      </c>
      <c r="I56" s="1">
        <v>678340</v>
      </c>
      <c r="J56" s="1">
        <v>1</v>
      </c>
      <c r="K56" s="1">
        <v>0</v>
      </c>
      <c r="L56" s="1">
        <v>2</v>
      </c>
      <c r="M56" s="1">
        <v>0</v>
      </c>
      <c r="N56" s="1">
        <v>0</v>
      </c>
      <c r="O56" s="1">
        <v>1</v>
      </c>
      <c r="P56" s="1">
        <v>0</v>
      </c>
      <c r="Q56" s="1">
        <v>4</v>
      </c>
      <c r="R56" s="3" t="s">
        <v>60</v>
      </c>
      <c r="S56" s="1" t="s">
        <v>31</v>
      </c>
      <c r="T56" s="1" t="s">
        <v>41</v>
      </c>
      <c r="U56" s="1" t="s">
        <v>31</v>
      </c>
      <c r="V56" s="1" t="s">
        <v>31</v>
      </c>
      <c r="W56" s="1" t="s">
        <v>42</v>
      </c>
      <c r="X56" s="1" t="s">
        <v>31</v>
      </c>
      <c r="Y56" s="1" t="s">
        <v>36</v>
      </c>
      <c r="Z56" s="1" t="s">
        <v>63</v>
      </c>
      <c r="AA56" s="1">
        <v>183</v>
      </c>
      <c r="AB56" s="1">
        <v>0</v>
      </c>
      <c r="AC56" s="1">
        <v>0</v>
      </c>
      <c r="AD56" s="1">
        <v>53</v>
      </c>
      <c r="AE56" s="1" t="s">
        <v>33</v>
      </c>
      <c r="AF56" s="1" t="s">
        <v>34</v>
      </c>
      <c r="AG56" s="1">
        <v>21</v>
      </c>
      <c r="AH56" s="1">
        <v>3</v>
      </c>
      <c r="AI56" s="1">
        <v>11</v>
      </c>
      <c r="AJ56" s="1">
        <v>65</v>
      </c>
      <c r="AK56" s="1">
        <v>32</v>
      </c>
    </row>
    <row r="57" spans="1:37" ht="71.25" x14ac:dyDescent="0.45">
      <c r="A57" s="1" t="s">
        <v>120</v>
      </c>
      <c r="B57" s="2">
        <v>43465.208333333336</v>
      </c>
      <c r="C57" s="1">
        <v>1134243</v>
      </c>
      <c r="D57" s="1">
        <v>1089324</v>
      </c>
      <c r="E57" s="1">
        <v>7089911</v>
      </c>
      <c r="F57" s="1">
        <v>7069752</v>
      </c>
      <c r="G57" s="1" t="s">
        <v>40</v>
      </c>
      <c r="H57" s="1">
        <v>840571</v>
      </c>
      <c r="I57" s="1">
        <v>837282</v>
      </c>
      <c r="J57" s="1">
        <v>1</v>
      </c>
      <c r="K57" s="1">
        <v>0</v>
      </c>
      <c r="L57" s="1">
        <v>3</v>
      </c>
      <c r="M57" s="1">
        <v>1</v>
      </c>
      <c r="N57" s="1">
        <v>0</v>
      </c>
      <c r="O57" s="1">
        <v>0</v>
      </c>
      <c r="P57" s="1">
        <v>1</v>
      </c>
      <c r="Q57" s="1">
        <v>0</v>
      </c>
      <c r="R57" s="3" t="s">
        <v>41</v>
      </c>
      <c r="S57" s="1" t="s">
        <v>31</v>
      </c>
      <c r="T57" s="1" t="s">
        <v>36</v>
      </c>
      <c r="U57" s="1" t="s">
        <v>36</v>
      </c>
      <c r="V57" s="1" t="s">
        <v>31</v>
      </c>
      <c r="W57" s="1" t="s">
        <v>31</v>
      </c>
      <c r="X57" s="1" t="s">
        <v>37</v>
      </c>
      <c r="Y57" s="1" t="s">
        <v>31</v>
      </c>
      <c r="Z57" s="1" t="s">
        <v>121</v>
      </c>
      <c r="AA57" s="1">
        <v>145</v>
      </c>
      <c r="AB57" s="1">
        <v>0</v>
      </c>
      <c r="AC57" s="1">
        <v>0</v>
      </c>
      <c r="AD57" s="1">
        <v>12</v>
      </c>
      <c r="AE57" s="1" t="s">
        <v>33</v>
      </c>
      <c r="AF57" s="1" t="s">
        <v>34</v>
      </c>
      <c r="AG57" s="1">
        <v>8</v>
      </c>
      <c r="AH57" s="1">
        <v>6</v>
      </c>
      <c r="AI57" s="1">
        <v>25</v>
      </c>
      <c r="AJ57" s="1">
        <v>150</v>
      </c>
      <c r="AK57" s="1">
        <v>33</v>
      </c>
    </row>
    <row r="58" spans="1:37" x14ac:dyDescent="0.45">
      <c r="A58" s="1" t="s">
        <v>39</v>
      </c>
      <c r="B58" s="2">
        <v>43646.166666666664</v>
      </c>
      <c r="C58" s="1">
        <v>459801</v>
      </c>
      <c r="D58" s="1">
        <v>553530</v>
      </c>
      <c r="E58" s="1">
        <v>1738081</v>
      </c>
      <c r="F58" s="1">
        <v>1738801</v>
      </c>
      <c r="G58" s="1" t="s">
        <v>40</v>
      </c>
      <c r="H58" s="1">
        <v>434729</v>
      </c>
      <c r="I58" s="1">
        <v>401829</v>
      </c>
      <c r="J58" s="1">
        <v>1</v>
      </c>
      <c r="K58" s="1">
        <v>0</v>
      </c>
      <c r="L58" s="1">
        <v>1</v>
      </c>
      <c r="M58" s="1">
        <v>0</v>
      </c>
      <c r="N58" s="1">
        <v>0</v>
      </c>
      <c r="O58" s="1">
        <v>1</v>
      </c>
      <c r="P58" s="1">
        <v>0</v>
      </c>
      <c r="Q58" s="1">
        <v>0</v>
      </c>
      <c r="R58" s="3" t="s">
        <v>41</v>
      </c>
      <c r="S58" s="1" t="s">
        <v>31</v>
      </c>
      <c r="T58" s="1" t="s">
        <v>42</v>
      </c>
      <c r="U58" s="1" t="s">
        <v>31</v>
      </c>
      <c r="V58" s="1" t="s">
        <v>31</v>
      </c>
      <c r="W58" s="1" t="s">
        <v>37</v>
      </c>
      <c r="X58" s="1" t="s">
        <v>31</v>
      </c>
      <c r="Y58" s="1" t="s">
        <v>31</v>
      </c>
      <c r="Z58" s="1" t="s">
        <v>43</v>
      </c>
      <c r="AA58" s="1">
        <v>18</v>
      </c>
      <c r="AB58" s="1">
        <v>0</v>
      </c>
      <c r="AC58" s="1">
        <v>0</v>
      </c>
      <c r="AD58" s="1">
        <v>0</v>
      </c>
      <c r="AE58" s="1" t="s">
        <v>44</v>
      </c>
      <c r="AF58" s="1" t="s">
        <v>34</v>
      </c>
      <c r="AG58" s="1">
        <v>7</v>
      </c>
      <c r="AH58" s="1">
        <v>2</v>
      </c>
      <c r="AI58" s="1">
        <v>3</v>
      </c>
      <c r="AJ58" s="1">
        <v>10</v>
      </c>
      <c r="AK58" s="1">
        <v>10</v>
      </c>
    </row>
    <row r="59" spans="1:37" x14ac:dyDescent="0.45">
      <c r="A59" s="1" t="s">
        <v>152</v>
      </c>
      <c r="B59" s="1"/>
      <c r="C59" s="1">
        <f>SUBTOTAL(109,Table1[What were your operating expenses in the most recently completed fiscal year?])</f>
        <v>353774082</v>
      </c>
      <c r="D59" s="1">
        <f>SUBTOTAL(109,Table1[What were your operating expenses in the prior fiscal year?])</f>
        <v>330158092</v>
      </c>
      <c r="E59" s="1">
        <f>SUBTOTAL(109,Table1[What was your end of year unrestricted net asset balance in the most recently completed fiscal year?])</f>
        <v>438366227</v>
      </c>
      <c r="F59" s="1">
        <f>SUBTOTAL(109,Table1[What was your prior fiscal year unrestricted net asset balance?])</f>
        <v>442035713</v>
      </c>
      <c r="G59" s="1"/>
      <c r="H59" s="1">
        <f>SUBTOTAL(109,Table1[If yes, what is the total accumulated depreciation for these activities and partnerships in most recently completed fiscal year?])</f>
        <v>506648104</v>
      </c>
      <c r="I59" s="1">
        <f>SUBTOTAL(109,Table1[If yes, what is the total accumulated depreciation for these activities and partnerships in the prior completed fiscal year?])</f>
        <v>440401932</v>
      </c>
      <c r="J59" s="1">
        <f>SUBTOTAL(109,Table1[CEO])</f>
        <v>56</v>
      </c>
      <c r="K59" s="1">
        <f>SUBTOTAL(109,Table1[CFO/COO/Deputy Director])</f>
        <v>46</v>
      </c>
      <c r="L59" s="1">
        <f>SUBTOTAL(109,Table1[Senior Staff (real estate, finance, lending, fundraising)])</f>
        <v>126</v>
      </c>
      <c r="M59" s="1">
        <f>SUBTOTAL(109,Table1[Other Staff (real estate, finance, lending, fundraising)])</f>
        <v>427</v>
      </c>
      <c r="N59" s="1">
        <f>SUBTOTAL(109,Table1[Senior Program Staff])</f>
        <v>197</v>
      </c>
      <c r="O59" s="1">
        <f>SUBTOTAL(109,Table1[Other Program Staff])</f>
        <v>1095</v>
      </c>
      <c r="P59" s="1">
        <f>SUBTOTAL(109,Table1[Community Organizers])</f>
        <v>46</v>
      </c>
      <c r="Q59" s="1">
        <f>SUBTOTAL(109,Table1[Support and Admin])</f>
        <v>286</v>
      </c>
      <c r="R59" s="1"/>
      <c r="S59" s="1"/>
      <c r="T59" s="1"/>
      <c r="U59" s="1"/>
      <c r="V59" s="1"/>
      <c r="W59" s="1"/>
      <c r="X59" s="1"/>
      <c r="Y59" s="1"/>
      <c r="Z59" s="1"/>
      <c r="AA59" s="1">
        <f>SUBTOTAL(109,Table1[How many cumulative rental units are in your portfolio, excluding projects completed this past year?])</f>
        <v>18489</v>
      </c>
      <c r="AB59" s="1">
        <f>SUBTOTAL(109,Table1[How many of these units received energy retrofits in this past year?])</f>
        <v>1428</v>
      </c>
      <c r="AC59" s="1">
        <f>SUBTOTAL(109,Table1[What were the total dollars invested in energy retrofits in these units in this past year?])</f>
        <v>9116858</v>
      </c>
      <c r="AD59" s="1">
        <f>SUBTOTAL(109,Table1[How many of these units received energy retrofits within the past 5 years?])</f>
        <v>5161</v>
      </c>
      <c r="AE59" s="1"/>
      <c r="AF59" s="1"/>
      <c r="AG59" s="1">
        <f>SUBTOTAL(109,Table1[How many Board Members did your organization have?])</f>
        <v>807</v>
      </c>
      <c r="AH59" s="1">
        <f>SUBTOTAL(109,Table1[How many Board members are People of Color?])</f>
        <v>329</v>
      </c>
      <c r="AI59" s="1">
        <f>SUBTOTAL(109,Table1[How many non-Board Members played a leadership role in your organization?])</f>
        <v>917</v>
      </c>
      <c r="AJ59" s="1">
        <f>SUBTOTAL(109,Table1[How many other individuals volunteered for your organization this past year?])</f>
        <v>10001</v>
      </c>
      <c r="AK59" s="1">
        <f>SUBTOTAL(109,Table1[Total number of engaged leaders])</f>
        <v>1724</v>
      </c>
    </row>
  </sheetData>
  <phoneticPr fontId="18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858F80-3CE4-463D-B563-1FE3408CE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94DBB-06AE-4F78-ACEC-8A5934DB3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32191-5123-416A-AF73-FCA102F59D95}">
  <ds:schemaRefs>
    <ds:schemaRef ds:uri="http://purl.org/dc/dcmitype/"/>
    <ds:schemaRef ds:uri="http://schemas.microsoft.com/office/infopath/2007/PartnerControls"/>
    <ds:schemaRef ds:uri="http://purl.org/dc/elements/1.1/"/>
    <ds:schemaRef ds:uri="5c3120aa-4362-40a7-b179-624d31c9584b"/>
    <ds:schemaRef ds:uri="http://schemas.microsoft.com/office/2006/documentManagement/types"/>
    <ds:schemaRef ds:uri="1ddc0a50-9fb7-477b-a615-6be3ff4e054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operating_and_organizing_info_s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2020-05-27T21:10:56Z</dcterms:created>
  <dcterms:modified xsi:type="dcterms:W3CDTF">2020-06-09T13:58:30Z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