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macdc.sharepoint.com/Shared Documents/General/MI/GOALs/2021/2021 GOALs Tables/Approved Tables/"/>
    </mc:Choice>
  </mc:AlternateContent>
  <xr:revisionPtr revIDLastSave="232" documentId="13_ncr:40009_{9DBA8E34-CC2E-4BDA-B098-FBB357E1D959}" xr6:coauthVersionLast="47" xr6:coauthVersionMax="47" xr10:uidLastSave="{FFBA2600-8579-4E93-A47C-231CCA0CFA76}"/>
  <bookViews>
    <workbookView xWindow="-120" yWindow="-120" windowWidth="29040" windowHeight="15990" xr2:uid="{00000000-000D-0000-FFFF-FFFF00000000}"/>
  </bookViews>
  <sheets>
    <sheet name="operating_and_organizing_info_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 l="1"/>
  <c r="E9" i="1"/>
  <c r="E2" i="1"/>
  <c r="E3" i="1"/>
  <c r="E4" i="1"/>
  <c r="E5" i="1"/>
  <c r="E6" i="1"/>
  <c r="E7" i="1"/>
  <c r="E8"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C61" i="1"/>
  <c r="F61" i="1"/>
  <c r="G61" i="1"/>
  <c r="H61" i="1"/>
  <c r="I61" i="1"/>
  <c r="J61" i="1"/>
  <c r="K61" i="1"/>
  <c r="L61" i="1"/>
  <c r="M61" i="1"/>
  <c r="E61" i="1" l="1"/>
</calcChain>
</file>

<file path=xl/sharedStrings.xml><?xml version="1.0" encoding="utf-8"?>
<sst xmlns="http://schemas.openxmlformats.org/spreadsheetml/2006/main" count="112" uniqueCount="112">
  <si>
    <t>Member</t>
  </si>
  <si>
    <t>Enter the end-of-year date for your most recently completed audit.</t>
  </si>
  <si>
    <t>What were your operating expenses in the most recently completed fiscal year?</t>
  </si>
  <si>
    <t>How many cumulative rental units are in your portfolio, excluding projects completed this past year?</t>
  </si>
  <si>
    <t>CDC Rental Operating Budgets (Estimated)</t>
  </si>
  <si>
    <t>How many of these units received energy retrofits in this past year?</t>
  </si>
  <si>
    <t>What were the total dollars invested in energy retrofits in these units in this past year?</t>
  </si>
  <si>
    <t>How many of these units received energy retrofits within the past 5 years?</t>
  </si>
  <si>
    <t>How many Board Members did your organization have?</t>
  </si>
  <si>
    <t>How many Board members are People of Color?</t>
  </si>
  <si>
    <t>How many non-Board Members played a leadership role in your organization?</t>
  </si>
  <si>
    <t>How many other individuals volunteered for your organization this past year?</t>
  </si>
  <si>
    <t>Total number of engaged leaders</t>
  </si>
  <si>
    <t>Are there other programs you offered that had a significant impact on the residents and communities you serve? If so, please briefly describe the program and who is served by it.</t>
  </si>
  <si>
    <t>ACT Lawrence</t>
  </si>
  <si>
    <t xml:space="preserve">Community toy drive, that distributes toys to Lawrence children, in 2019 we supported nearly 600 children.  The annual meeting was well attended by 110 household via zoom virtual platform.  We assisted many households in identifying community resources, distributed cash assistance to vulnerable populations and provided emergency rental assistance application support to those without technology access.  ACT Lawrence's executive director is also co-leading the Financial and Housing Stability subcommittee of the Lawrence Covid-19 Response group to advocate for housing stability and financial assistance to those impacted financially by the Covid-19 Pandemic.   </t>
  </si>
  <si>
    <t>Allston Brighton CDC</t>
  </si>
  <si>
    <t xml:space="preserve">Due to the COVID-19 pandemic, our Resident Services staff utilized targeted case management for households in arrears. Staff worked with 80 low-income residents to help them apply for RAFT and assist them in finding direct rental relief. We also worked with a number of funders including Harvard University, Boston College, and DHCD to create a pool of rental relief funding to help households that were behind on rent to reduce debt and avoid eviction. </t>
  </si>
  <si>
    <t>Asian CDC</t>
  </si>
  <si>
    <t>Brookline Improvement Coalition</t>
  </si>
  <si>
    <t xml:space="preserve">CDC of South Berkshire County </t>
  </si>
  <si>
    <t xml:space="preserve">RAFT- Rent Relief was offered to the residents of our 10-unit affordable housing complex, Hillside Apartments. </t>
  </si>
  <si>
    <t>CEDC-SM</t>
  </si>
  <si>
    <t xml:space="preserve">COVID-Relief efforts_x000D_
partner with a Credit Union to open 130 new bank accounts_x000D_
health care Navigator access_x000D_
</t>
  </si>
  <si>
    <t>Chinatown Community Land Trust</t>
  </si>
  <si>
    <t>-Chinatown Row House Preservation project - Acquisition and preservation of 7 permanently affordable homeownership units within two historic row house buildings in Chinatown._x000D_
-Chinatown Master Plan 2020 - A participatory neighborhood planning processing involving over 100 residents and community stakeholders, culminating in publication of Chinatown Master Plan 2020._x000D_
-Public Land advocacy and planning - Resulted in Tufts University terminating its development rights to Parcel R-1 and City of Boston BPDA launching a public visioning process for the parcel.</t>
  </si>
  <si>
    <t>Coalition for a Better Acre</t>
  </si>
  <si>
    <t>Codman Square NDC</t>
  </si>
  <si>
    <t xml:space="preserve">Community Development Partnership </t>
  </si>
  <si>
    <t xml:space="preserve">Community Teamwork, Inc. </t>
  </si>
  <si>
    <t>Community Teamwork is organized in a division structure with like programs grouped together in the following divisions: Energy and Community Resources (which houses ongoing Community Benefits programming), Child and Family Services, and Housing and Homeless Services. Today, we are the second-largest Community Action Agency in Massachusetts, serving over 50,000 individuals annually. We continually develop new ways to help people in crisis and to meet the needs of the community. We do this by housing homeless families, supporting first-time homebuyers; weatherizing homes; developing affordable housing; educating 1,500 children; providing 5,000 pre- and post-natal women and their children with nutrition education and food; helping young people earn their high school equivalency and gain job skills; providing fuel assistance to 10,000 households; administering over 2,000 housing subsidies, supporting small businesses; and equipping the most vulnerable and disenfranchised members of our community with the resources they need to thrive. Our services are geared towards low-income families in Greater Lowell and throughout the Merrimack Valley and the North Shore.</t>
  </si>
  <si>
    <t>Domus, Inc.</t>
  </si>
  <si>
    <t>Westfield Community Education- a continuing education program for adults who have not completed their high school certificate.</t>
  </si>
  <si>
    <t>Dorchester Bay EDC</t>
  </si>
  <si>
    <t xml:space="preserve">Dorchester Bay's re-entry program for citizens returning from incarceration provides resume building, job search and training program referrals for clients. Our clients have launched businesses, entered new industries, gained new jobs and been promoted, and are once again a welcome part of their communities. </t>
  </si>
  <si>
    <t>Downtown Taunton Foundation</t>
  </si>
  <si>
    <t>Dudley Neighbors Inc.</t>
  </si>
  <si>
    <t>Food distribution was a big reactive task our staff lead in the community. 100's of boxes of food, produce, and meals handed out every week for about 8 months now. Gift card distribution to needing families has also occurred.</t>
  </si>
  <si>
    <t>Fenway CDC</t>
  </si>
  <si>
    <t>Through the Fenway Complete Count Committee, we had significant programmatic and community engagement. Over the course of the Census, March-October 2020, there was an Estimated 2,701 direct community engagements through socially distant events, like Fair Foods, Fenway Cares, early Fenway CCC meetings; flyers distributions; virtual engagements and conversations; phone banks; and print, digital, and social media.</t>
  </si>
  <si>
    <t>Franklin County CDC</t>
  </si>
  <si>
    <t>Groundwork Lawrence</t>
  </si>
  <si>
    <t xml:space="preserve">GWL serves a a fiscal sponsor to The Center to allow them to become members of the Greater Boston Food Bank and the Merrimack Valley Food Bank as the Center has become the hub for food distribution in Lawrence as it relates to COVID 19.  </t>
  </si>
  <si>
    <t>Harborlight Community Partners</t>
  </si>
  <si>
    <t xml:space="preserve">During the COVID19 pandemic, HCP created #HCPNotAlone and through this effort, enlisted the support of the community at large to help mitigate social isolation of our senior residents and remedy food insecurity for families and seniors. This included a great response from area children to draw pictures to be shared with our senior residents. Also integral to this effort were several local partners who worked with HCP to bring safe programming and safe food delivery to our seniors, as well as the provision of cleaning products and PPE to maintain a high level of resident safety. In addition, HCP, in partnership with North Shore Realtors, took our First Time Home Buyer Classes online; offering 6 sessions in 2020 - one in person in January and the rest online, these classes sold out at every session (max 50). and attracted a more racially and economically diverse population of students than in previous years. </t>
  </si>
  <si>
    <t>Hilltown CDC</t>
  </si>
  <si>
    <t>During COVID, we continued to operate our Mobile Framers Market selling local healthy food to Hilltown residents at discounts.  We also created Hilltown Bucks, a coupon program during COVID to offer more discounts on food at local corner stores and farm stands.</t>
  </si>
  <si>
    <t>Homeowners Rehabilitation, Inc.</t>
  </si>
  <si>
    <t>Scholarships for our residents</t>
  </si>
  <si>
    <t>Housing Assistance Corporation</t>
  </si>
  <si>
    <t xml:space="preserve">Last April, we launched the Workforce Housing Relief Fund as an extension of our homeless prevention efforts to keep individuals and families who don't qualify for public assistance in their homes. The fund provides rental and mortgage assistance for households earning up to 100% of the Area Median Income and who have lost jobs or income due to COVID-19. Since last March through the end of January 2021, we have approved over $1.48 million in financial assistance, which includes both public and private funding, to keep more than 400 households on Cape Cod and the Islands in their homes. _x000D_
_x000D_
Last July, we launched a new Transitional Housing Program to assist clients coming from shelter who could benefit from case management that would not be covered through public funding. For up to two years, clients can work with a case manager on a Stabilization Plan that focuses on six core areas of a client's life: tenancy; financial; employment; home life; health and wellness; and children. Through this one-on-one support, the goal is to empower each client to achieve self-sufficiency.  _x000D_
_x000D_
Due to COVID-19, we worked to modify some of our existing programs to ensure the safety of both our clients and staff. We were able to successfully adapt and make our financial literacy classes virtual. And we now offer a virtual energy assessment to assist clients who may qualify for our low-income energy audits, but are immunocompromised or have other health concerns and want a safe alternative to our in-person audits. We reorganized our front office to safely offer in-person intake throughout the week while adding one online application for households who want to apply for any of our financial assistance programs (public or private). </t>
  </si>
  <si>
    <t>Housing Corporation of Arlington</t>
  </si>
  <si>
    <t xml:space="preserve">Homelessness Prevention Program provides grant s to pay moving expenses, back rent, first month's rent, security deposits. Handles the increased need during Covid using rental assistance to 66 households this year spending $116,703._x000D_
The HSN, Human Services Network, is a cooperative endeavor of all 16 social services in Town who meet every two weeks to discuss clients needs and to coordinate care and coverage or each._x000D_
Our social workers provide case management and referral for both HCA tenants and Arlington residents which includes RAFT Program _x000D_
and other sources of funds for rental support , utility payments, medicine, food, etc_x000D_
Local Banks provide staff to teach budgeting and financial education to tenants and Arlington residents._x000D_
_x000D_
</t>
  </si>
  <si>
    <t>Housing Nantucket</t>
  </si>
  <si>
    <t>n/a</t>
  </si>
  <si>
    <t>Inquilinos Boricuas en Accion</t>
  </si>
  <si>
    <t xml:space="preserve">2020 was unique because of the pandemic. In collaboration with 3 other partners, IBA developed two Learning Pods, one at Cathedral (South End), and other virtual. </t>
  </si>
  <si>
    <t>Island Housing Trust</t>
  </si>
  <si>
    <t>MV Bank's Employer Sponsored Loan Program - We did not directly offer this, but participated in it:_x000D_
The program limit at this time is a home purchase of $775,000 with 90% or $700,000 MV Bank financing, 7% or $54,000 employer financing (based on terms agreeable to the employer), and 3% or $21K from the buyer/employee who is also responsible for closing costs. An IHT homebuyer (African-American family of four at 95% of AMI) participated in this MV Bank program with the female homebuyer's employer in purchasing one of the six duplexes at Greenwood Avenue this year.</t>
  </si>
  <si>
    <t>Jamaica Plain NDC</t>
  </si>
  <si>
    <t>Just A Start</t>
  </si>
  <si>
    <t>We raised and distributed about $150,000 in emergency support funding through our Safe &amp; Secure Fund to assist our tenants, students and other program participants through their hardships related to COVID. We allocated $500 +/- to about 234 households. We plan to cintinue the fund into the future.</t>
  </si>
  <si>
    <t>Lawrence CommunityWorks Inc.</t>
  </si>
  <si>
    <t>LCW provided emergency assistance to households for rent and utilities, which is included in the Housing Services Survey. In addition, LCW provided 400 families with $50 Market Basket gift cards each.</t>
  </si>
  <si>
    <t>Lena Park CDC</t>
  </si>
  <si>
    <t>Lowell Community Loan Fund, Inc. DBA, MCCI</t>
  </si>
  <si>
    <t>PPP Loans application assistance_x000D_
Small Business educational workshops</t>
  </si>
  <si>
    <t>Madison Park CDC</t>
  </si>
  <si>
    <t>Main South CDC</t>
  </si>
  <si>
    <t xml:space="preserve">Additional COVID- 19 related programming was run this year. We provided tenant rental assistance programs e.g help accessing RAFT payments (27 tenants) and helped 11 tenants restructure their Section 8 contracts.  In addition we participated in and served as Fiscal Agent for Worcester's Hot Meals Program that used local businesses to prepare 16,000 meals that were delivered to quarantining families.   As a partner in Mass Development’s TDI effort, the CDC acted as the fiscal agent for the distribution of over $120K of grants ranging between $3,000 - $5,0000 to local small businesses within the TDI target area.  Over 30 grants comprising two rounds of funding have been released._x000D_
_x000D_
In addition, the Main South CDC used some of its Urban Grant Agenda funding to retain an outside consultant to help local small businesses apply through the State’s Small Business Economic Development Grant Funding round that was announced by Governor Baker in late October. </t>
  </si>
  <si>
    <t>Metro West Collaborative Development</t>
  </si>
  <si>
    <t xml:space="preserve">We were able to administer over $4.5 million in rental assistance on behalf of six towns and two foundations to over 450 very low-income households at risk of eviction. </t>
  </si>
  <si>
    <t>Mission Hill NHS</t>
  </si>
  <si>
    <t>Neighborhood of Affordable Housing (NOAH)</t>
  </si>
  <si>
    <t>Yes. NOAH started up two new service lines in response to COVID-19: Rent Relief and Hunger Relief. Both served low/mod. income Bostonians. Rent Relief assisted 590 households at over $2.1 million in rent paid directly to landlords. Hunger Relief spent over $90k in assisting 500 individuals.</t>
  </si>
  <si>
    <t>NeighborWorks Housing Solutions</t>
  </si>
  <si>
    <t>The surveys we have entered accurately cover the programs we offered this year.</t>
  </si>
  <si>
    <t>NewVue Communities</t>
  </si>
  <si>
    <t>North Shore CDC</t>
  </si>
  <si>
    <t>Nuestra Comunidad</t>
  </si>
  <si>
    <t>OneHolyoke CDC</t>
  </si>
  <si>
    <t>2019 Flats Community Dinner_x000D_
Provided rent forgiveness for 5 commercial tenants totaling $33,000</t>
  </si>
  <si>
    <t>Pittsfield Economic Revitalization Corporation</t>
  </si>
  <si>
    <t xml:space="preserve">PERC administered City of Pittsfield, CDBG funding to low-moderate income business owners who had significant business disruption  due to the impact of Covid-19. The funding helped  businesses remain open as well as helping them pivot their business during the pandemic.  </t>
  </si>
  <si>
    <t>Quaboag Valley CDC</t>
  </si>
  <si>
    <t xml:space="preserve">The Quaboag Connector is a rural transportation system operated by QVCDC in partnership with the Town of Ware. It currently provides transportation in 9 towns located in the Quaboag Region. Pre-Covid it averaged over 900 rides per month. The majority of the rides are for work related transportation, with rides for medical care coming in second. In addition rides are provided for shopping and other necessary activities. </t>
  </si>
  <si>
    <t>Revitalize CDC</t>
  </si>
  <si>
    <t>We developed a COVID Emergency Response Program that provided critical home supplies such as disinfectants, PPE, hand sanitizers, dish soap, hand soap, laundry detergent, personal and feminine hygiene products, Tylenol, thermometers, diapers, formula as well as food from local pantries.  We served over 1,500 families since May, 2020..</t>
  </si>
  <si>
    <t>Somerville Community Corporation</t>
  </si>
  <si>
    <t>Since the pandemic, SCC has helped members and residents to navigate the unemployment application process, apply for rental assistance, and access mental health resources and food, transportation, and childcare assistance.</t>
  </si>
  <si>
    <t>South Boston NDC</t>
  </si>
  <si>
    <t>The South Boston Aid Network was formed to respond to the emergency needs of low income residents impacted by the COVID 19 pandemic.  Using donations and funds from the City of Boston Resiliency Fund, volunteers have delivered food and personal hygiene supplies to neighborhood residents.</t>
  </si>
  <si>
    <t>South Middlesex Opportunity Council, Inc.</t>
  </si>
  <si>
    <t>All our programs have a significant impact on the residents and communities we serve. In 2020, however, some of the programs that were most in demand include rental assistance, fuel assistance, and feeding programs.</t>
  </si>
  <si>
    <t>Southwest Boston CDC</t>
  </si>
  <si>
    <t>Springfield Neighborhood Housing Services</t>
  </si>
  <si>
    <t>The Neighborhood Developers</t>
  </si>
  <si>
    <t xml:space="preserve">NOTE: TND is a member of Opportunity Communities (OppCo), an innovative joint venture to drive more capacity into the community development field. Through membership in OppCo, admin and program personnel are shared. Staff who are dedicated to TND are included in the above staffing count. _x000D_
_x000D_
---_x000D_
_x000D_
Within 10 days of the mid-March stay-at-home mandate, TND launched the CONNECT Hotline to provide vital access to pandemic-related income and housing stabilization supports. Originally a staff-driven effort, the hotline quickly incorporated more than 25 community volunteers, including many Spanish speakers. Hotline services include help with Unemployment Insurance (UI), RAFT rental assistance, SNAP food benefits, Economic Impact Payment (EIP) stimulus checks, VITA free tax preparation, eviction prevention, and internet access. The hotline has successfully ‘unlocked’ municipal, state, and federal public benefits in our communities, making income and housing supports more accessible to the people hit hardest by COVID-19. From March to December 2020, the hotline has leveraged over $3.4M in income and housing supports for over 2,800 people who have lost work._x000D_
_x000D_
Additionally, from March to December 2020, TND distributed $601,561 in emergency cash assistance to 1,926 households. _x000D_
</t>
  </si>
  <si>
    <t>Urban Edge Housing Corporation</t>
  </si>
  <si>
    <t>Valley CDC</t>
  </si>
  <si>
    <t xml:space="preserve">$1.3M in COVID Recovery Grants and Urgent Needs Grants were (or are being) administered to local micro enterprise business owners. _x000D_
_x000D_
Grow Food Northampton partnered with our property management agents to deliver food to residents. </t>
  </si>
  <si>
    <t>Waltham Alliance to Create Housing (WATCH CDC)</t>
  </si>
  <si>
    <t>Waterfront Historic Area League (WHALE)</t>
  </si>
  <si>
    <t>Way Finders</t>
  </si>
  <si>
    <t>Wellspring Cooperative</t>
  </si>
  <si>
    <t xml:space="preserve">Wellspring took over management of the Go Fresh Mobile Market which provides fresh, mostly locally sourced produce for low income communities in Springfield. _x000D_
</t>
  </si>
  <si>
    <t>Worcester Comm. Housing Resources, Inc.</t>
  </si>
  <si>
    <t xml:space="preserve">WCHR was one of several organizations administering rental and mortgage assistance.  Funds were through the Worcester Together Fund and the COVID 19 Rental Assistance program through the City of Worcester.  </t>
  </si>
  <si>
    <t>Worcester Common Ground</t>
  </si>
  <si>
    <t xml:space="preserve">Worcester East Side CDC </t>
  </si>
  <si>
    <t>Due to the pandemic, it has been difficult to reach out to the community.  Over the last year we have kept our outreach local, specifically to our tenants who all have emotional and/or mental disabilities.  We have worked with their service providers to provide both food and entertainment to our tenants.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</si>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</sst>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
    <xf numFmtId="0" fontId="0" fillId="0" borderId="0" xfId="0"/>
    <xf numFmtId="22" fontId="0" fillId="0" borderId="0" xfId="0" applyNumberFormat="1"/>
    <xf numFmtId="0" fontId="0" fillId="0" borderId="0" xfId="0" applyAlignment="1">
      <alignment wrapText="1"/>
    </xf>
    <xf numFmtId="0" fontId="0" fillId="0" borderId="0" xfId="0" quotePrefix="1" applyAlignment="1">
      <alignment wrapText="1"/>
    </xf>
    <xf numFmtId="0" fontId="0" fillId="0" borderId="0" xfId="0" applyAlignment="1"/>
    <xf numFmtId="164" fontId="0" fillId="0" borderId="0" xfId="43" applyNumberFormat="1" applyFont="1"/>
    <xf numFmtId="165" fontId="0" fillId="0" borderId="0" xfId="42" applyNumberFormat="1" applyFont="1"/>
    <xf numFmtId="164" fontId="1" fillId="0" borderId="0" xfId="0" applyNumberFormat="1" applyFont="1"/>
    <xf numFmtId="165" fontId="1" fillId="0" borderId="0" xfId="0"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64" formatCode="_(&quot;$&quot;* #,##0_);_(&quot;$&quot;* \(#,##0\);_(&quot;$&quot;* &quot;-&quot;??_);_(@_)"/>
    </dxf>
    <dxf>
      <numFmt numFmtId="27" formatCode="m/d/yyyy\ h:mm"/>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N61" totalsRowCount="1">
  <autoFilter ref="A1:N60" xr:uid="{00000000-0009-0000-0100-000001000000}"/>
  <sortState xmlns:xlrd2="http://schemas.microsoft.com/office/spreadsheetml/2017/richdata2" ref="A2:N60">
    <sortCondition ref="A1:A60"/>
  </sortState>
  <tableColumns count="14">
    <tableColumn id="4" xr3:uid="{00000000-0010-0000-0000-000004000000}" name="Member" totalsRowLabel="Total"/>
    <tableColumn id="6" xr3:uid="{00000000-0010-0000-0000-000006000000}" name="Enter the end-of-year date for your most recently completed audit." dataDxfId="23"/>
    <tableColumn id="7" xr3:uid="{00000000-0010-0000-0000-000007000000}" name="What were your operating expenses in the most recently completed fiscal year?" totalsRowFunction="sum" dataDxfId="22" totalsRowDxfId="21" dataCellStyle="Currency" totalsRowCellStyle="Currency"/>
    <tableColumn id="25" xr3:uid="{00000000-0010-0000-0000-000019000000}" name="How many cumulative rental units are in your portfolio, excluding projects completed this past year?" totalsRowFunction="custom" dataDxfId="20" totalsRowDxfId="19" dataCellStyle="Comma" totalsRowCellStyle="Comma">
      <totalsRowFormula>SUM(Table1[How many cumulative rental units are in your portfolio, excluding projects completed this past year?])</totalsRowFormula>
    </tableColumn>
    <tableColumn id="1" xr3:uid="{2A764C49-34A2-4004-B98C-C0A356935C58}" name="CDC Rental Operating Budgets (Estimated)" totalsRowFunction="custom" dataDxfId="18" totalsRowDxfId="17" dataCellStyle="Currency" totalsRowCellStyle="Currency">
      <calculatedColumnFormula>D2*8450</calculatedColumnFormula>
      <totalsRowFormula>SUM(Table1[CDC Rental Operating Budgets (Estimated)])</totalsRowFormula>
    </tableColumn>
    <tableColumn id="26" xr3:uid="{00000000-0010-0000-0000-00001A000000}" name="How many of these units received energy retrofits in this past year?" totalsRowFunction="custom" dataDxfId="16" totalsRowDxfId="15" dataCellStyle="Comma" totalsRowCellStyle="Comma">
      <totalsRowFormula>SUM(Table1[How many of these units received energy retrofits in this past year?])</totalsRowFormula>
    </tableColumn>
    <tableColumn id="27" xr3:uid="{00000000-0010-0000-0000-00001B000000}" name="What were the total dollars invested in energy retrofits in these units in this past year?" totalsRowFunction="custom" dataDxfId="14" totalsRowDxfId="13" dataCellStyle="Currency" totalsRowCellStyle="Currency">
      <totalsRowFormula>SUM(Table1[What were the total dollars invested in energy retrofits in these units in this past year?])</totalsRowFormula>
    </tableColumn>
    <tableColumn id="28" xr3:uid="{00000000-0010-0000-0000-00001C000000}" name="How many of these units received energy retrofits within the past 5 years?" totalsRowFunction="custom" dataDxfId="12" totalsRowDxfId="11" dataCellStyle="Comma" totalsRowCellStyle="Comma">
      <totalsRowFormula>SUM(Table1[How many of these units received energy retrofits within the past 5 years?])</totalsRowFormula>
    </tableColumn>
    <tableColumn id="29" xr3:uid="{00000000-0010-0000-0000-00001D000000}" name="How many Board Members did your organization have?" totalsRowFunction="custom" dataDxfId="10" totalsRowDxfId="9" dataCellStyle="Comma" totalsRowCellStyle="Comma">
      <totalsRowFormula>SUM(Table1[How many Board Members did your organization have?])</totalsRowFormula>
    </tableColumn>
    <tableColumn id="30" xr3:uid="{00000000-0010-0000-0000-00001E000000}" name="How many Board members are People of Color?" totalsRowFunction="custom" dataDxfId="8" totalsRowDxfId="7" dataCellStyle="Comma" totalsRowCellStyle="Comma">
      <totalsRowFormula>SUM(Table1[How many Board members are People of Color?])</totalsRowFormula>
    </tableColumn>
    <tableColumn id="31" xr3:uid="{00000000-0010-0000-0000-00001F000000}" name="How many non-Board Members played a leadership role in your organization?" totalsRowFunction="custom" dataDxfId="6" totalsRowDxfId="5" dataCellStyle="Comma" totalsRowCellStyle="Comma">
      <totalsRowFormula>SUM(Table1[How many non-Board Members played a leadership role in your organization?])</totalsRowFormula>
    </tableColumn>
    <tableColumn id="32" xr3:uid="{00000000-0010-0000-0000-000020000000}" name="How many other individuals volunteered for your organization this past year?" totalsRowFunction="custom" dataDxfId="4" totalsRowDxfId="3" dataCellStyle="Comma" totalsRowCellStyle="Comma">
      <totalsRowFormula>SUM(Table1[How many other individuals volunteered for your organization this past year?])</totalsRowFormula>
    </tableColumn>
    <tableColumn id="33" xr3:uid="{00000000-0010-0000-0000-000021000000}" name="Total number of engaged leaders" totalsRowFunction="custom" dataDxfId="2" totalsRowDxfId="1" dataCellStyle="Comma" totalsRowCellStyle="Comma">
      <totalsRowFormula>SUM(Table1[Total number of engaged leaders])</totalsRowFormula>
    </tableColumn>
    <tableColumn id="34" xr3:uid="{00000000-0010-0000-0000-000022000000}" name="Are there other programs you offered that had a significant impact on the residents and communities you serve? If so, please briefly describe the program and who is served by i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workbookViewId="0">
      <pane xSplit="1" topLeftCell="B1" activePane="topRight" state="frozen"/>
      <selection pane="topRight"/>
    </sheetView>
  </sheetViews>
  <sheetFormatPr defaultRowHeight="15" x14ac:dyDescent="0.25"/>
  <cols>
    <col min="1" max="1" width="53.7109375" customWidth="1"/>
    <col min="2" max="2" width="35" customWidth="1"/>
    <col min="3" max="3" width="38.7109375" customWidth="1"/>
    <col min="4" max="4" width="61.140625" customWidth="1"/>
    <col min="5" max="5" width="41.7109375" customWidth="1"/>
    <col min="6" max="10" width="53.7109375" customWidth="1"/>
    <col min="11" max="11" width="55.28515625" customWidth="1"/>
    <col min="12" max="14" width="53.7109375" customWidth="1"/>
  </cols>
  <sheetData>
    <row r="1" spans="1:14" ht="36" customHeight="1" x14ac:dyDescent="0.25">
      <c r="A1" t="s">
        <v>0</v>
      </c>
      <c r="B1" s="2" t="s">
        <v>1</v>
      </c>
      <c r="C1" s="2" t="s">
        <v>2</v>
      </c>
      <c r="D1" s="4" t="s">
        <v>3</v>
      </c>
      <c r="E1" t="s">
        <v>4</v>
      </c>
      <c r="F1" t="s">
        <v>5</v>
      </c>
      <c r="G1" t="s">
        <v>6</v>
      </c>
      <c r="H1" t="s">
        <v>7</v>
      </c>
      <c r="I1" t="s">
        <v>8</v>
      </c>
      <c r="J1" t="s">
        <v>9</v>
      </c>
      <c r="K1" t="s">
        <v>10</v>
      </c>
      <c r="L1" t="s">
        <v>11</v>
      </c>
      <c r="M1" t="s">
        <v>12</v>
      </c>
      <c r="N1" t="s">
        <v>13</v>
      </c>
    </row>
    <row r="2" spans="1:14" ht="22.5" customHeight="1" x14ac:dyDescent="0.25">
      <c r="A2" t="s">
        <v>14</v>
      </c>
      <c r="B2" s="1">
        <v>43830.208333333336</v>
      </c>
      <c r="C2" s="5">
        <v>274317</v>
      </c>
      <c r="D2" s="6">
        <v>0</v>
      </c>
      <c r="E2" s="5">
        <f t="shared" ref="E2:E34" si="0">D2*8450</f>
        <v>0</v>
      </c>
      <c r="F2" s="6">
        <v>0</v>
      </c>
      <c r="G2" s="5">
        <v>0</v>
      </c>
      <c r="H2" s="6">
        <v>0</v>
      </c>
      <c r="I2" s="6">
        <v>7</v>
      </c>
      <c r="J2" s="6">
        <v>5</v>
      </c>
      <c r="K2" s="6">
        <v>10</v>
      </c>
      <c r="L2" s="6">
        <v>29</v>
      </c>
      <c r="M2" s="6">
        <v>17</v>
      </c>
      <c r="N2" s="2" t="s">
        <v>15</v>
      </c>
    </row>
    <row r="3" spans="1:14" ht="22.5" customHeight="1" x14ac:dyDescent="0.25">
      <c r="A3" t="s">
        <v>16</v>
      </c>
      <c r="B3" s="1">
        <v>44196.208333333336</v>
      </c>
      <c r="C3" s="5">
        <v>1298640</v>
      </c>
      <c r="D3" s="6">
        <v>506</v>
      </c>
      <c r="E3" s="5">
        <f t="shared" si="0"/>
        <v>4275700</v>
      </c>
      <c r="F3" s="6">
        <v>0</v>
      </c>
      <c r="G3" s="5">
        <v>0</v>
      </c>
      <c r="H3" s="6">
        <v>283</v>
      </c>
      <c r="I3" s="6">
        <v>15</v>
      </c>
      <c r="J3" s="6">
        <v>7</v>
      </c>
      <c r="K3" s="6">
        <v>20</v>
      </c>
      <c r="L3" s="6">
        <v>250</v>
      </c>
      <c r="M3" s="6">
        <v>35</v>
      </c>
      <c r="N3" s="2" t="s">
        <v>17</v>
      </c>
    </row>
    <row r="4" spans="1:14" ht="22.5" customHeight="1" x14ac:dyDescent="0.25">
      <c r="A4" t="s">
        <v>18</v>
      </c>
      <c r="B4" s="1">
        <v>43830.208333333336</v>
      </c>
      <c r="C4" s="5">
        <v>1792108</v>
      </c>
      <c r="D4" s="6">
        <v>312</v>
      </c>
      <c r="E4" s="5">
        <f t="shared" si="0"/>
        <v>2636400</v>
      </c>
      <c r="F4" s="6">
        <v>0</v>
      </c>
      <c r="G4" s="5">
        <v>0</v>
      </c>
      <c r="H4" s="6">
        <v>210</v>
      </c>
      <c r="I4" s="6">
        <v>17</v>
      </c>
      <c r="J4" s="6">
        <v>15</v>
      </c>
      <c r="K4" s="6">
        <v>15</v>
      </c>
      <c r="L4" s="6">
        <v>25</v>
      </c>
      <c r="M4" s="6">
        <v>32</v>
      </c>
      <c r="N4" s="2"/>
    </row>
    <row r="5" spans="1:14" ht="22.5" customHeight="1" x14ac:dyDescent="0.25">
      <c r="A5" t="s">
        <v>19</v>
      </c>
      <c r="B5" s="1">
        <v>44012.166666666664</v>
      </c>
      <c r="C5" s="5">
        <v>332755</v>
      </c>
      <c r="D5" s="6">
        <v>22</v>
      </c>
      <c r="E5" s="5">
        <f t="shared" si="0"/>
        <v>185900</v>
      </c>
      <c r="F5" s="6">
        <v>0</v>
      </c>
      <c r="G5" s="5">
        <v>0</v>
      </c>
      <c r="H5" s="6">
        <v>0</v>
      </c>
      <c r="I5" s="6">
        <v>9</v>
      </c>
      <c r="J5" s="6">
        <v>4</v>
      </c>
      <c r="K5" s="6">
        <v>0</v>
      </c>
      <c r="L5" s="6">
        <v>0</v>
      </c>
      <c r="M5" s="6">
        <v>9</v>
      </c>
      <c r="N5" s="2"/>
    </row>
    <row r="6" spans="1:14" ht="22.5" customHeight="1" x14ac:dyDescent="0.25">
      <c r="A6" t="s">
        <v>20</v>
      </c>
      <c r="B6" s="1">
        <v>44012.166666666664</v>
      </c>
      <c r="C6" s="5">
        <v>586686</v>
      </c>
      <c r="D6" s="6">
        <v>10</v>
      </c>
      <c r="E6" s="5">
        <f t="shared" si="0"/>
        <v>84500</v>
      </c>
      <c r="F6" s="6">
        <v>0</v>
      </c>
      <c r="G6" s="5">
        <v>0</v>
      </c>
      <c r="H6" s="6">
        <v>0</v>
      </c>
      <c r="I6" s="6">
        <v>14</v>
      </c>
      <c r="J6" s="6">
        <v>1</v>
      </c>
      <c r="K6" s="6">
        <v>0</v>
      </c>
      <c r="L6" s="6">
        <v>10</v>
      </c>
      <c r="M6" s="6">
        <v>14</v>
      </c>
      <c r="N6" s="2" t="s">
        <v>21</v>
      </c>
    </row>
    <row r="7" spans="1:14" ht="22.5" customHeight="1" x14ac:dyDescent="0.25">
      <c r="A7" t="s">
        <v>22</v>
      </c>
      <c r="B7" s="1">
        <v>43738.166666666664</v>
      </c>
      <c r="C7" s="5">
        <v>461149</v>
      </c>
      <c r="D7" s="6">
        <v>0</v>
      </c>
      <c r="E7" s="5">
        <f t="shared" si="0"/>
        <v>0</v>
      </c>
      <c r="F7" s="6">
        <v>0</v>
      </c>
      <c r="G7" s="5">
        <v>0</v>
      </c>
      <c r="H7" s="6">
        <v>0</v>
      </c>
      <c r="I7" s="6">
        <v>9</v>
      </c>
      <c r="J7" s="6">
        <v>4</v>
      </c>
      <c r="K7" s="6">
        <v>6</v>
      </c>
      <c r="L7" s="6">
        <v>10</v>
      </c>
      <c r="M7" s="6">
        <v>15</v>
      </c>
      <c r="N7" s="2" t="s">
        <v>23</v>
      </c>
    </row>
    <row r="8" spans="1:14" ht="22.5" customHeight="1" x14ac:dyDescent="0.25">
      <c r="A8" t="s">
        <v>24</v>
      </c>
      <c r="B8" s="1">
        <v>44012.166666666664</v>
      </c>
      <c r="C8" s="5">
        <v>183040</v>
      </c>
      <c r="D8" s="6">
        <v>0</v>
      </c>
      <c r="E8" s="5">
        <f t="shared" si="0"/>
        <v>0</v>
      </c>
      <c r="F8" s="6">
        <v>0</v>
      </c>
      <c r="G8" s="5">
        <v>0</v>
      </c>
      <c r="H8" s="6">
        <v>0</v>
      </c>
      <c r="I8" s="6">
        <v>7</v>
      </c>
      <c r="J8" s="6">
        <v>7</v>
      </c>
      <c r="K8" s="6">
        <v>6</v>
      </c>
      <c r="L8" s="6">
        <v>41</v>
      </c>
      <c r="M8" s="6">
        <v>13</v>
      </c>
      <c r="N8" s="2" t="s">
        <v>25</v>
      </c>
    </row>
    <row r="9" spans="1:14" ht="22.5" customHeight="1" x14ac:dyDescent="0.25">
      <c r="A9" t="s">
        <v>26</v>
      </c>
      <c r="B9" s="1"/>
      <c r="C9" s="5"/>
      <c r="D9" s="6">
        <v>476</v>
      </c>
      <c r="E9" s="5">
        <f>D9*8450</f>
        <v>4022200</v>
      </c>
      <c r="F9" s="6"/>
      <c r="G9" s="5"/>
      <c r="H9" s="6"/>
      <c r="I9" s="6"/>
      <c r="J9" s="6"/>
      <c r="K9" s="6"/>
      <c r="L9" s="6"/>
      <c r="M9" s="6"/>
      <c r="N9" s="2"/>
    </row>
    <row r="10" spans="1:14" ht="22.5" customHeight="1" x14ac:dyDescent="0.25">
      <c r="A10" t="s">
        <v>27</v>
      </c>
      <c r="B10" s="1">
        <v>43830.208333333336</v>
      </c>
      <c r="C10" s="5">
        <v>3023408</v>
      </c>
      <c r="D10" s="6">
        <v>961</v>
      </c>
      <c r="E10" s="5">
        <f t="shared" si="0"/>
        <v>8120450</v>
      </c>
      <c r="F10" s="6">
        <v>98</v>
      </c>
      <c r="G10" s="5">
        <v>179075</v>
      </c>
      <c r="H10" s="6">
        <v>961</v>
      </c>
      <c r="I10" s="6">
        <v>13</v>
      </c>
      <c r="J10" s="6">
        <v>11</v>
      </c>
      <c r="K10" s="6">
        <v>6</v>
      </c>
      <c r="L10" s="6">
        <v>53</v>
      </c>
      <c r="M10" s="6">
        <v>19</v>
      </c>
      <c r="N10" s="2"/>
    </row>
    <row r="11" spans="1:14" ht="22.5" customHeight="1" x14ac:dyDescent="0.25">
      <c r="A11" t="s">
        <v>28</v>
      </c>
      <c r="B11" s="1">
        <v>44012.166666666664</v>
      </c>
      <c r="C11" s="5">
        <v>3300000</v>
      </c>
      <c r="D11" s="6">
        <v>100</v>
      </c>
      <c r="E11" s="5">
        <f t="shared" si="0"/>
        <v>845000</v>
      </c>
      <c r="F11" s="6">
        <v>0</v>
      </c>
      <c r="G11" s="5">
        <v>0</v>
      </c>
      <c r="H11" s="6">
        <v>28</v>
      </c>
      <c r="I11" s="6">
        <v>18</v>
      </c>
      <c r="J11" s="6">
        <v>2</v>
      </c>
      <c r="K11" s="6">
        <v>75</v>
      </c>
      <c r="L11" s="6">
        <v>0</v>
      </c>
      <c r="M11" s="6">
        <v>93</v>
      </c>
      <c r="N11" s="2"/>
    </row>
    <row r="12" spans="1:14" ht="22.5" customHeight="1" x14ac:dyDescent="0.25">
      <c r="A12" t="s">
        <v>29</v>
      </c>
      <c r="B12" s="1">
        <v>44012.166666666664</v>
      </c>
      <c r="C12" s="5">
        <v>96679979</v>
      </c>
      <c r="D12" s="6">
        <v>158</v>
      </c>
      <c r="E12" s="5">
        <f t="shared" si="0"/>
        <v>1335100</v>
      </c>
      <c r="F12" s="6">
        <v>29</v>
      </c>
      <c r="G12" s="5">
        <v>22958</v>
      </c>
      <c r="H12" s="6">
        <v>65</v>
      </c>
      <c r="I12" s="6">
        <v>24</v>
      </c>
      <c r="J12" s="6">
        <v>5</v>
      </c>
      <c r="K12" s="6">
        <v>31</v>
      </c>
      <c r="L12" s="6">
        <v>1078</v>
      </c>
      <c r="M12" s="6">
        <v>55</v>
      </c>
      <c r="N12" s="2" t="s">
        <v>30</v>
      </c>
    </row>
    <row r="13" spans="1:14" ht="22.5" customHeight="1" x14ac:dyDescent="0.25">
      <c r="A13" t="s">
        <v>31</v>
      </c>
      <c r="B13" s="1">
        <v>44012.166666666664</v>
      </c>
      <c r="C13" s="5">
        <v>1103575</v>
      </c>
      <c r="D13" s="6">
        <v>134</v>
      </c>
      <c r="E13" s="5">
        <f t="shared" si="0"/>
        <v>1132300</v>
      </c>
      <c r="F13" s="6">
        <v>0</v>
      </c>
      <c r="G13" s="5">
        <v>0</v>
      </c>
      <c r="H13" s="6">
        <v>0</v>
      </c>
      <c r="I13" s="6">
        <v>8</v>
      </c>
      <c r="J13" s="6">
        <v>2</v>
      </c>
      <c r="K13" s="6">
        <v>0</v>
      </c>
      <c r="L13" s="6">
        <v>1</v>
      </c>
      <c r="M13" s="6">
        <v>8</v>
      </c>
      <c r="N13" s="2" t="s">
        <v>32</v>
      </c>
    </row>
    <row r="14" spans="1:14" ht="22.5" customHeight="1" x14ac:dyDescent="0.25">
      <c r="A14" t="s">
        <v>33</v>
      </c>
      <c r="B14" s="1">
        <v>44196.208333333336</v>
      </c>
      <c r="C14" s="5">
        <v>4040118</v>
      </c>
      <c r="D14" s="6">
        <v>901</v>
      </c>
      <c r="E14" s="5">
        <f t="shared" si="0"/>
        <v>7613450</v>
      </c>
      <c r="F14" s="6">
        <v>153</v>
      </c>
      <c r="G14" s="5">
        <v>100457</v>
      </c>
      <c r="H14" s="6">
        <v>563</v>
      </c>
      <c r="I14" s="6">
        <v>15</v>
      </c>
      <c r="J14" s="6">
        <v>12</v>
      </c>
      <c r="K14" s="6">
        <v>4</v>
      </c>
      <c r="L14" s="6">
        <v>99</v>
      </c>
      <c r="M14" s="6">
        <v>19</v>
      </c>
      <c r="N14" s="2" t="s">
        <v>34</v>
      </c>
    </row>
    <row r="15" spans="1:14" ht="22.5" customHeight="1" x14ac:dyDescent="0.25">
      <c r="A15" t="s">
        <v>35</v>
      </c>
      <c r="B15" s="1">
        <v>43465.208333333336</v>
      </c>
      <c r="C15" s="5">
        <v>75371</v>
      </c>
      <c r="D15" s="6">
        <v>3</v>
      </c>
      <c r="E15" s="5">
        <f t="shared" si="0"/>
        <v>25350</v>
      </c>
      <c r="F15" s="6">
        <v>1</v>
      </c>
      <c r="G15" s="5">
        <v>20000</v>
      </c>
      <c r="H15" s="6">
        <v>3</v>
      </c>
      <c r="I15" s="6">
        <v>12</v>
      </c>
      <c r="J15" s="6">
        <v>1</v>
      </c>
      <c r="K15" s="6">
        <v>1</v>
      </c>
      <c r="L15" s="6">
        <v>25</v>
      </c>
      <c r="M15" s="6">
        <v>13</v>
      </c>
      <c r="N15" s="2"/>
    </row>
    <row r="16" spans="1:14" ht="22.5" customHeight="1" x14ac:dyDescent="0.25">
      <c r="A16" t="s">
        <v>36</v>
      </c>
      <c r="B16" s="1">
        <v>44012.166666666664</v>
      </c>
      <c r="C16" s="5">
        <v>600000</v>
      </c>
      <c r="D16" s="6">
        <v>150</v>
      </c>
      <c r="E16" s="5">
        <f t="shared" si="0"/>
        <v>1267500</v>
      </c>
      <c r="F16" s="6">
        <v>0</v>
      </c>
      <c r="G16" s="5">
        <v>0</v>
      </c>
      <c r="H16" s="6">
        <v>0</v>
      </c>
      <c r="I16" s="6">
        <v>8</v>
      </c>
      <c r="J16" s="6">
        <v>8</v>
      </c>
      <c r="K16" s="6">
        <v>15</v>
      </c>
      <c r="L16" s="6">
        <v>15</v>
      </c>
      <c r="M16" s="6">
        <v>23</v>
      </c>
      <c r="N16" s="2" t="s">
        <v>37</v>
      </c>
    </row>
    <row r="17" spans="1:14" ht="22.5" customHeight="1" x14ac:dyDescent="0.25">
      <c r="A17" t="s">
        <v>38</v>
      </c>
      <c r="B17" s="1">
        <v>43830.208333333336</v>
      </c>
      <c r="C17" s="5">
        <v>987844</v>
      </c>
      <c r="D17" s="6">
        <v>313</v>
      </c>
      <c r="E17" s="5">
        <f t="shared" si="0"/>
        <v>2644850</v>
      </c>
      <c r="F17" s="6">
        <v>88</v>
      </c>
      <c r="G17" s="5">
        <v>47616</v>
      </c>
      <c r="H17" s="6">
        <v>88</v>
      </c>
      <c r="I17" s="6">
        <v>19</v>
      </c>
      <c r="J17" s="6">
        <v>7</v>
      </c>
      <c r="K17" s="6">
        <v>3</v>
      </c>
      <c r="L17" s="6">
        <v>2913</v>
      </c>
      <c r="M17" s="6">
        <v>22</v>
      </c>
      <c r="N17" s="2" t="s">
        <v>39</v>
      </c>
    </row>
    <row r="18" spans="1:14" ht="22.5" customHeight="1" x14ac:dyDescent="0.25">
      <c r="A18" t="s">
        <v>40</v>
      </c>
      <c r="B18" s="1">
        <v>44012.166666666664</v>
      </c>
      <c r="C18" s="5">
        <v>2419292</v>
      </c>
      <c r="D18" s="6">
        <v>1</v>
      </c>
      <c r="E18" s="5">
        <f t="shared" si="0"/>
        <v>8450</v>
      </c>
      <c r="F18" s="6">
        <v>1</v>
      </c>
      <c r="G18" s="5">
        <v>145000</v>
      </c>
      <c r="H18" s="6">
        <v>1</v>
      </c>
      <c r="I18" s="6">
        <v>10</v>
      </c>
      <c r="J18" s="6">
        <v>3</v>
      </c>
      <c r="K18" s="6">
        <v>11</v>
      </c>
      <c r="L18" s="6">
        <v>25</v>
      </c>
      <c r="M18" s="6">
        <v>21</v>
      </c>
      <c r="N18" s="2"/>
    </row>
    <row r="19" spans="1:14" ht="22.5" customHeight="1" x14ac:dyDescent="0.25">
      <c r="A19" t="s">
        <v>41</v>
      </c>
      <c r="B19" s="1">
        <v>43646.166666666664</v>
      </c>
      <c r="C19" s="5">
        <v>2433427</v>
      </c>
      <c r="D19" s="6">
        <v>0</v>
      </c>
      <c r="E19" s="5">
        <f t="shared" si="0"/>
        <v>0</v>
      </c>
      <c r="F19" s="6">
        <v>0</v>
      </c>
      <c r="G19" s="5">
        <v>0</v>
      </c>
      <c r="H19" s="6">
        <v>0</v>
      </c>
      <c r="I19" s="6">
        <v>12</v>
      </c>
      <c r="J19" s="6">
        <v>4</v>
      </c>
      <c r="K19" s="6">
        <v>10</v>
      </c>
      <c r="L19" s="6">
        <v>500</v>
      </c>
      <c r="M19" s="6">
        <v>22</v>
      </c>
      <c r="N19" s="2" t="s">
        <v>42</v>
      </c>
    </row>
    <row r="20" spans="1:14" ht="22.5" customHeight="1" x14ac:dyDescent="0.25">
      <c r="A20" t="s">
        <v>43</v>
      </c>
      <c r="B20" s="1">
        <v>43830.208333333336</v>
      </c>
      <c r="C20" s="5">
        <v>5789702</v>
      </c>
      <c r="D20" s="6">
        <v>342</v>
      </c>
      <c r="E20" s="5">
        <f t="shared" si="0"/>
        <v>2889900</v>
      </c>
      <c r="F20" s="6">
        <v>0</v>
      </c>
      <c r="G20" s="5">
        <v>0</v>
      </c>
      <c r="H20" s="6">
        <v>143</v>
      </c>
      <c r="I20" s="6">
        <v>20</v>
      </c>
      <c r="J20" s="6">
        <v>4</v>
      </c>
      <c r="K20" s="6">
        <v>12</v>
      </c>
      <c r="L20" s="6">
        <v>150</v>
      </c>
      <c r="M20" s="6">
        <v>32</v>
      </c>
      <c r="N20" s="2" t="s">
        <v>44</v>
      </c>
    </row>
    <row r="21" spans="1:14" ht="22.5" customHeight="1" x14ac:dyDescent="0.25">
      <c r="A21" t="s">
        <v>45</v>
      </c>
      <c r="B21" s="1">
        <v>43646.166666666664</v>
      </c>
      <c r="C21" s="5">
        <v>2628982</v>
      </c>
      <c r="D21" s="6">
        <v>68</v>
      </c>
      <c r="E21" s="5">
        <f t="shared" si="0"/>
        <v>574600</v>
      </c>
      <c r="F21" s="6">
        <v>0</v>
      </c>
      <c r="G21" s="5">
        <v>0</v>
      </c>
      <c r="H21" s="6">
        <v>0</v>
      </c>
      <c r="I21" s="6">
        <v>7</v>
      </c>
      <c r="J21" s="6">
        <v>0</v>
      </c>
      <c r="K21" s="6">
        <v>12</v>
      </c>
      <c r="L21" s="6">
        <v>35</v>
      </c>
      <c r="M21" s="6">
        <v>19</v>
      </c>
      <c r="N21" s="2" t="s">
        <v>46</v>
      </c>
    </row>
    <row r="22" spans="1:14" ht="22.5" customHeight="1" x14ac:dyDescent="0.25">
      <c r="A22" t="s">
        <v>47</v>
      </c>
      <c r="B22" s="1">
        <v>43830.208333333336</v>
      </c>
      <c r="C22" s="5">
        <v>1744018</v>
      </c>
      <c r="D22" s="6">
        <v>1337</v>
      </c>
      <c r="E22" s="5">
        <f t="shared" si="0"/>
        <v>11297650</v>
      </c>
      <c r="F22" s="6">
        <v>50</v>
      </c>
      <c r="G22" s="5">
        <v>1450000</v>
      </c>
      <c r="H22" s="6">
        <v>500</v>
      </c>
      <c r="I22" s="6">
        <v>12</v>
      </c>
      <c r="J22" s="6">
        <v>3</v>
      </c>
      <c r="K22" s="6">
        <v>25</v>
      </c>
      <c r="L22" s="6">
        <v>22</v>
      </c>
      <c r="M22" s="6">
        <v>37</v>
      </c>
      <c r="N22" s="2" t="s">
        <v>48</v>
      </c>
    </row>
    <row r="23" spans="1:14" ht="22.5" customHeight="1" x14ac:dyDescent="0.25">
      <c r="A23" t="s">
        <v>49</v>
      </c>
      <c r="B23" s="1">
        <v>44012.166666666664</v>
      </c>
      <c r="C23" s="5">
        <v>26683684</v>
      </c>
      <c r="D23" s="6">
        <v>338</v>
      </c>
      <c r="E23" s="5">
        <f t="shared" si="0"/>
        <v>2856100</v>
      </c>
      <c r="F23" s="6">
        <v>0</v>
      </c>
      <c r="G23" s="5">
        <v>0</v>
      </c>
      <c r="H23" s="6">
        <v>55</v>
      </c>
      <c r="I23" s="6">
        <v>16</v>
      </c>
      <c r="J23" s="6">
        <v>2</v>
      </c>
      <c r="K23" s="6">
        <v>10</v>
      </c>
      <c r="L23" s="6">
        <v>282</v>
      </c>
      <c r="M23" s="6">
        <v>26</v>
      </c>
      <c r="N23" s="2" t="s">
        <v>50</v>
      </c>
    </row>
    <row r="24" spans="1:14" ht="22.5" customHeight="1" x14ac:dyDescent="0.25">
      <c r="A24" t="s">
        <v>51</v>
      </c>
      <c r="B24" s="1">
        <v>43830.208333333336</v>
      </c>
      <c r="C24" s="5">
        <v>547445</v>
      </c>
      <c r="D24" s="6">
        <v>93</v>
      </c>
      <c r="E24" s="5">
        <f t="shared" si="0"/>
        <v>785850</v>
      </c>
      <c r="F24" s="6">
        <v>0</v>
      </c>
      <c r="G24" s="5">
        <v>0</v>
      </c>
      <c r="H24" s="6">
        <v>10</v>
      </c>
      <c r="I24" s="6">
        <v>12</v>
      </c>
      <c r="J24" s="6">
        <v>3</v>
      </c>
      <c r="K24" s="6">
        <v>5</v>
      </c>
      <c r="L24" s="6">
        <v>27</v>
      </c>
      <c r="M24" s="6">
        <v>17</v>
      </c>
      <c r="N24" s="2" t="s">
        <v>52</v>
      </c>
    </row>
    <row r="25" spans="1:14" ht="22.5" customHeight="1" x14ac:dyDescent="0.25">
      <c r="A25" t="s">
        <v>53</v>
      </c>
      <c r="B25" s="1">
        <v>44012.166666666664</v>
      </c>
      <c r="C25" s="5">
        <v>198715</v>
      </c>
      <c r="D25" s="6">
        <v>38</v>
      </c>
      <c r="E25" s="5">
        <f t="shared" si="0"/>
        <v>321100</v>
      </c>
      <c r="F25" s="6">
        <v>0</v>
      </c>
      <c r="G25" s="5">
        <v>0</v>
      </c>
      <c r="H25" s="6">
        <v>37</v>
      </c>
      <c r="I25" s="6">
        <v>11</v>
      </c>
      <c r="J25" s="6">
        <v>3</v>
      </c>
      <c r="K25" s="6">
        <v>1</v>
      </c>
      <c r="L25" s="6">
        <v>15</v>
      </c>
      <c r="M25" s="6">
        <v>12</v>
      </c>
      <c r="N25" s="2" t="s">
        <v>54</v>
      </c>
    </row>
    <row r="26" spans="1:14" ht="22.5" customHeight="1" x14ac:dyDescent="0.25">
      <c r="A26" t="s">
        <v>55</v>
      </c>
      <c r="B26" s="1">
        <v>43830.208333333336</v>
      </c>
      <c r="C26" s="5">
        <v>4466446</v>
      </c>
      <c r="D26" s="6">
        <v>667</v>
      </c>
      <c r="E26" s="5">
        <f t="shared" si="0"/>
        <v>5636150</v>
      </c>
      <c r="F26" s="6">
        <v>0</v>
      </c>
      <c r="G26" s="5">
        <v>0</v>
      </c>
      <c r="H26" s="6">
        <v>0</v>
      </c>
      <c r="I26" s="6">
        <v>13</v>
      </c>
      <c r="J26" s="6">
        <v>9</v>
      </c>
      <c r="K26" s="6">
        <v>4</v>
      </c>
      <c r="L26" s="6">
        <v>13</v>
      </c>
      <c r="M26" s="6">
        <v>17</v>
      </c>
      <c r="N26" s="2" t="s">
        <v>56</v>
      </c>
    </row>
    <row r="27" spans="1:14" ht="22.5" customHeight="1" x14ac:dyDescent="0.25">
      <c r="A27" t="s">
        <v>57</v>
      </c>
      <c r="B27" s="1">
        <v>44196.208333333336</v>
      </c>
      <c r="C27" s="5">
        <v>1011185</v>
      </c>
      <c r="D27" s="6">
        <v>41</v>
      </c>
      <c r="E27" s="5">
        <f t="shared" si="0"/>
        <v>346450</v>
      </c>
      <c r="F27" s="6">
        <v>7</v>
      </c>
      <c r="G27" s="5">
        <v>103162</v>
      </c>
      <c r="H27" s="6">
        <v>15</v>
      </c>
      <c r="I27" s="6">
        <v>13</v>
      </c>
      <c r="J27" s="6">
        <v>2</v>
      </c>
      <c r="K27" s="6">
        <v>21</v>
      </c>
      <c r="L27" s="6">
        <v>33</v>
      </c>
      <c r="M27" s="6">
        <v>34</v>
      </c>
      <c r="N27" s="2" t="s">
        <v>58</v>
      </c>
    </row>
    <row r="28" spans="1:14" ht="22.5" customHeight="1" x14ac:dyDescent="0.25">
      <c r="A28" t="s">
        <v>59</v>
      </c>
      <c r="B28" s="1">
        <v>43830.208333333336</v>
      </c>
      <c r="C28" s="5">
        <v>6318666</v>
      </c>
      <c r="D28" s="6">
        <v>672</v>
      </c>
      <c r="E28" s="5">
        <f t="shared" si="0"/>
        <v>5678400</v>
      </c>
      <c r="F28" s="6">
        <v>0</v>
      </c>
      <c r="G28" s="5">
        <v>0</v>
      </c>
      <c r="H28" s="6">
        <v>588</v>
      </c>
      <c r="I28" s="6">
        <v>14</v>
      </c>
      <c r="J28" s="6">
        <v>7</v>
      </c>
      <c r="K28" s="6">
        <v>20</v>
      </c>
      <c r="L28" s="6">
        <v>75</v>
      </c>
      <c r="M28" s="6">
        <v>34</v>
      </c>
      <c r="N28" s="2"/>
    </row>
    <row r="29" spans="1:14" ht="22.5" customHeight="1" x14ac:dyDescent="0.25">
      <c r="A29" t="s">
        <v>60</v>
      </c>
      <c r="B29" s="1">
        <v>43830.208333333336</v>
      </c>
      <c r="C29" s="5">
        <v>5700000</v>
      </c>
      <c r="D29" s="6">
        <v>599</v>
      </c>
      <c r="E29" s="5">
        <f t="shared" si="0"/>
        <v>5061550</v>
      </c>
      <c r="F29" s="6">
        <v>0</v>
      </c>
      <c r="G29" s="5">
        <v>0</v>
      </c>
      <c r="H29" s="6">
        <v>0</v>
      </c>
      <c r="I29" s="6">
        <v>16</v>
      </c>
      <c r="J29" s="6">
        <v>7</v>
      </c>
      <c r="K29" s="6">
        <v>6</v>
      </c>
      <c r="L29" s="6">
        <v>50</v>
      </c>
      <c r="M29" s="6">
        <v>22</v>
      </c>
      <c r="N29" s="2" t="s">
        <v>61</v>
      </c>
    </row>
    <row r="30" spans="1:14" ht="22.5" customHeight="1" x14ac:dyDescent="0.25">
      <c r="A30" t="s">
        <v>62</v>
      </c>
      <c r="B30" s="1">
        <v>43830.208333333336</v>
      </c>
      <c r="C30" s="5">
        <v>3494340</v>
      </c>
      <c r="D30" s="6">
        <v>230</v>
      </c>
      <c r="E30" s="5">
        <f t="shared" si="0"/>
        <v>1943500</v>
      </c>
      <c r="F30" s="6">
        <v>0</v>
      </c>
      <c r="G30" s="5">
        <v>0</v>
      </c>
      <c r="H30" s="6">
        <v>0</v>
      </c>
      <c r="I30" s="6">
        <v>16</v>
      </c>
      <c r="J30" s="6">
        <v>10</v>
      </c>
      <c r="K30" s="6">
        <v>43</v>
      </c>
      <c r="L30" s="6">
        <v>189</v>
      </c>
      <c r="M30" s="6">
        <v>59</v>
      </c>
      <c r="N30" s="2" t="s">
        <v>63</v>
      </c>
    </row>
    <row r="31" spans="1:14" ht="22.5" customHeight="1" x14ac:dyDescent="0.25">
      <c r="A31" t="s">
        <v>64</v>
      </c>
      <c r="B31" s="1">
        <v>43830.208333333336</v>
      </c>
      <c r="C31" s="5">
        <v>1300000</v>
      </c>
      <c r="D31" s="6">
        <v>546</v>
      </c>
      <c r="E31" s="5">
        <f t="shared" si="0"/>
        <v>4613700</v>
      </c>
      <c r="F31" s="6">
        <v>0</v>
      </c>
      <c r="G31" s="5">
        <v>0</v>
      </c>
      <c r="H31" s="6">
        <v>0</v>
      </c>
      <c r="I31" s="6">
        <v>11</v>
      </c>
      <c r="J31" s="6">
        <v>10</v>
      </c>
      <c r="K31" s="6">
        <v>4</v>
      </c>
      <c r="L31" s="6">
        <v>25</v>
      </c>
      <c r="M31" s="6">
        <v>15</v>
      </c>
      <c r="N31" s="2"/>
    </row>
    <row r="32" spans="1:14" ht="22.5" customHeight="1" x14ac:dyDescent="0.25">
      <c r="A32" t="s">
        <v>65</v>
      </c>
      <c r="B32" s="1">
        <v>43830.208333333336</v>
      </c>
      <c r="C32" s="5">
        <v>2805031</v>
      </c>
      <c r="D32" s="6">
        <v>0</v>
      </c>
      <c r="E32" s="5">
        <f t="shared" si="0"/>
        <v>0</v>
      </c>
      <c r="F32" s="6">
        <v>0</v>
      </c>
      <c r="G32" s="5">
        <v>0</v>
      </c>
      <c r="H32" s="6">
        <v>0</v>
      </c>
      <c r="I32" s="6">
        <v>13</v>
      </c>
      <c r="J32" s="6">
        <v>4</v>
      </c>
      <c r="K32" s="6">
        <v>14</v>
      </c>
      <c r="L32" s="6">
        <v>0</v>
      </c>
      <c r="M32" s="6">
        <v>27</v>
      </c>
      <c r="N32" s="2" t="s">
        <v>66</v>
      </c>
    </row>
    <row r="33" spans="1:14" ht="22.5" customHeight="1" x14ac:dyDescent="0.25">
      <c r="A33" t="s">
        <v>67</v>
      </c>
      <c r="B33" s="1">
        <v>43830.208333333336</v>
      </c>
      <c r="C33" s="5">
        <v>6201172</v>
      </c>
      <c r="D33" s="6">
        <v>1318</v>
      </c>
      <c r="E33" s="5">
        <f t="shared" si="0"/>
        <v>11137100</v>
      </c>
      <c r="F33" s="6">
        <v>432</v>
      </c>
      <c r="G33" s="5">
        <v>2290573</v>
      </c>
      <c r="H33" s="6">
        <v>432</v>
      </c>
      <c r="I33" s="6">
        <v>12</v>
      </c>
      <c r="J33" s="6">
        <v>12</v>
      </c>
      <c r="K33" s="6">
        <v>30</v>
      </c>
      <c r="L33" s="6">
        <v>107</v>
      </c>
      <c r="M33" s="6">
        <v>42</v>
      </c>
      <c r="N33" s="2"/>
    </row>
    <row r="34" spans="1:14" ht="22.5" customHeight="1" x14ac:dyDescent="0.25">
      <c r="A34" t="s">
        <v>68</v>
      </c>
      <c r="B34" s="1">
        <v>44012.166666666664</v>
      </c>
      <c r="C34" s="5">
        <v>3798904</v>
      </c>
      <c r="D34" s="6">
        <v>187</v>
      </c>
      <c r="E34" s="5">
        <f t="shared" si="0"/>
        <v>1580150</v>
      </c>
      <c r="F34" s="6">
        <v>0</v>
      </c>
      <c r="G34" s="5">
        <v>0</v>
      </c>
      <c r="H34" s="6">
        <v>84</v>
      </c>
      <c r="I34" s="6">
        <v>14</v>
      </c>
      <c r="J34" s="6">
        <v>8</v>
      </c>
      <c r="K34" s="6">
        <v>5</v>
      </c>
      <c r="L34" s="6">
        <v>0</v>
      </c>
      <c r="M34" s="6">
        <v>19</v>
      </c>
      <c r="N34" s="2" t="s">
        <v>69</v>
      </c>
    </row>
    <row r="35" spans="1:14" ht="22.5" customHeight="1" x14ac:dyDescent="0.25">
      <c r="A35" t="s">
        <v>70</v>
      </c>
      <c r="B35" s="1">
        <v>43830.208333333336</v>
      </c>
      <c r="C35" s="5">
        <v>740666</v>
      </c>
      <c r="D35" s="6">
        <v>62</v>
      </c>
      <c r="E35" s="5">
        <f t="shared" ref="E35:E60" si="1">D35*8450</f>
        <v>523900</v>
      </c>
      <c r="F35" s="6">
        <v>0</v>
      </c>
      <c r="G35" s="5">
        <v>0</v>
      </c>
      <c r="H35" s="6">
        <v>25</v>
      </c>
      <c r="I35" s="6">
        <v>9</v>
      </c>
      <c r="J35" s="6">
        <v>5</v>
      </c>
      <c r="K35" s="6">
        <v>5</v>
      </c>
      <c r="L35" s="6">
        <v>20</v>
      </c>
      <c r="M35" s="6">
        <v>14</v>
      </c>
      <c r="N35" s="2" t="s">
        <v>71</v>
      </c>
    </row>
    <row r="36" spans="1:14" ht="22.5" customHeight="1" x14ac:dyDescent="0.25">
      <c r="A36" t="s">
        <v>72</v>
      </c>
      <c r="B36" s="1">
        <v>43830.208333333336</v>
      </c>
      <c r="C36" s="5">
        <v>705813</v>
      </c>
      <c r="D36" s="6">
        <v>197</v>
      </c>
      <c r="E36" s="5">
        <f t="shared" si="1"/>
        <v>1664650</v>
      </c>
      <c r="F36" s="6">
        <v>0</v>
      </c>
      <c r="G36" s="5">
        <v>0</v>
      </c>
      <c r="H36" s="6">
        <v>117</v>
      </c>
      <c r="I36" s="6">
        <v>24</v>
      </c>
      <c r="J36" s="6">
        <v>9</v>
      </c>
      <c r="K36" s="6">
        <v>8</v>
      </c>
      <c r="L36" s="6">
        <v>20</v>
      </c>
      <c r="M36" s="6">
        <v>32</v>
      </c>
      <c r="N36" s="2"/>
    </row>
    <row r="37" spans="1:14" ht="22.5" customHeight="1" x14ac:dyDescent="0.25">
      <c r="A37" t="s">
        <v>73</v>
      </c>
      <c r="B37" s="1">
        <v>43830.208333333336</v>
      </c>
      <c r="C37" s="5">
        <v>7945817</v>
      </c>
      <c r="D37" s="6">
        <v>395</v>
      </c>
      <c r="E37" s="5">
        <f t="shared" si="1"/>
        <v>3337750</v>
      </c>
      <c r="F37" s="6">
        <v>0</v>
      </c>
      <c r="G37" s="5">
        <v>0</v>
      </c>
      <c r="H37" s="6">
        <v>26</v>
      </c>
      <c r="I37" s="6">
        <v>12</v>
      </c>
      <c r="J37" s="6">
        <v>3</v>
      </c>
      <c r="K37" s="6">
        <v>21</v>
      </c>
      <c r="L37" s="6">
        <v>55</v>
      </c>
      <c r="M37" s="6">
        <v>33</v>
      </c>
      <c r="N37" s="2" t="s">
        <v>74</v>
      </c>
    </row>
    <row r="38" spans="1:14" ht="22.5" customHeight="1" x14ac:dyDescent="0.25">
      <c r="A38" t="s">
        <v>75</v>
      </c>
      <c r="B38" s="1">
        <v>44012.166666666664</v>
      </c>
      <c r="C38" s="5">
        <v>8818104</v>
      </c>
      <c r="D38" s="6">
        <v>742</v>
      </c>
      <c r="E38" s="5">
        <f t="shared" si="1"/>
        <v>6269900</v>
      </c>
      <c r="F38" s="6">
        <v>5</v>
      </c>
      <c r="G38" s="5">
        <v>40000</v>
      </c>
      <c r="H38" s="6">
        <v>26</v>
      </c>
      <c r="I38" s="6">
        <v>20</v>
      </c>
      <c r="J38" s="6">
        <v>8</v>
      </c>
      <c r="K38" s="6">
        <v>12</v>
      </c>
      <c r="L38" s="6">
        <v>20</v>
      </c>
      <c r="M38" s="6">
        <v>32</v>
      </c>
      <c r="N38" s="2" t="s">
        <v>76</v>
      </c>
    </row>
    <row r="39" spans="1:14" ht="22.5" customHeight="1" x14ac:dyDescent="0.25">
      <c r="A39" t="s">
        <v>77</v>
      </c>
      <c r="B39" s="1">
        <v>43830.208333333336</v>
      </c>
      <c r="C39" s="5">
        <v>1467536</v>
      </c>
      <c r="D39" s="6">
        <v>140</v>
      </c>
      <c r="E39" s="5">
        <f t="shared" si="1"/>
        <v>1183000</v>
      </c>
      <c r="F39" s="6">
        <v>0</v>
      </c>
      <c r="G39" s="5">
        <v>0</v>
      </c>
      <c r="H39" s="6">
        <v>17</v>
      </c>
      <c r="I39" s="6">
        <v>14</v>
      </c>
      <c r="J39" s="6">
        <v>7</v>
      </c>
      <c r="K39" s="6">
        <v>40</v>
      </c>
      <c r="L39" s="6">
        <v>346</v>
      </c>
      <c r="M39" s="6">
        <v>54</v>
      </c>
      <c r="N39" s="2"/>
    </row>
    <row r="40" spans="1:14" ht="22.5" customHeight="1" x14ac:dyDescent="0.25">
      <c r="A40" t="s">
        <v>78</v>
      </c>
      <c r="B40" s="1">
        <v>43830.208333333336</v>
      </c>
      <c r="C40" s="5">
        <v>2976077</v>
      </c>
      <c r="D40" s="6">
        <v>373</v>
      </c>
      <c r="E40" s="5">
        <f t="shared" si="1"/>
        <v>3151850</v>
      </c>
      <c r="F40" s="6">
        <v>0</v>
      </c>
      <c r="G40" s="5">
        <v>0</v>
      </c>
      <c r="H40" s="6">
        <v>91</v>
      </c>
      <c r="I40" s="6">
        <v>14</v>
      </c>
      <c r="J40" s="6">
        <v>5</v>
      </c>
      <c r="K40" s="6">
        <v>37</v>
      </c>
      <c r="L40" s="6">
        <v>45</v>
      </c>
      <c r="M40" s="6">
        <v>51</v>
      </c>
      <c r="N40" s="2"/>
    </row>
    <row r="41" spans="1:14" ht="22.5" customHeight="1" x14ac:dyDescent="0.25">
      <c r="A41" t="s">
        <v>79</v>
      </c>
      <c r="B41" s="1">
        <v>43830.208333333336</v>
      </c>
      <c r="C41" s="5">
        <v>4020575</v>
      </c>
      <c r="D41" s="6">
        <v>800</v>
      </c>
      <c r="E41" s="5">
        <f t="shared" si="1"/>
        <v>6760000</v>
      </c>
      <c r="F41" s="6">
        <v>0</v>
      </c>
      <c r="G41" s="5">
        <v>0</v>
      </c>
      <c r="H41" s="6">
        <v>37</v>
      </c>
      <c r="I41" s="6">
        <v>12</v>
      </c>
      <c r="J41" s="6">
        <v>10</v>
      </c>
      <c r="K41" s="6">
        <v>19</v>
      </c>
      <c r="L41" s="6">
        <v>96</v>
      </c>
      <c r="M41" s="6">
        <v>31</v>
      </c>
      <c r="N41" s="2"/>
    </row>
    <row r="42" spans="1:14" ht="22.5" customHeight="1" x14ac:dyDescent="0.25">
      <c r="A42" t="s">
        <v>80</v>
      </c>
      <c r="B42" s="1">
        <v>43646.166666666664</v>
      </c>
      <c r="C42" s="5">
        <v>2353384</v>
      </c>
      <c r="D42" s="6">
        <v>260</v>
      </c>
      <c r="E42" s="5">
        <f t="shared" si="1"/>
        <v>2197000</v>
      </c>
      <c r="F42" s="6">
        <v>7</v>
      </c>
      <c r="G42" s="5">
        <v>70000</v>
      </c>
      <c r="H42" s="6">
        <v>33</v>
      </c>
      <c r="I42" s="6">
        <v>10</v>
      </c>
      <c r="J42" s="6">
        <v>5</v>
      </c>
      <c r="K42" s="6">
        <v>8</v>
      </c>
      <c r="L42" s="6">
        <v>200</v>
      </c>
      <c r="M42" s="6">
        <v>18</v>
      </c>
      <c r="N42" s="2" t="s">
        <v>81</v>
      </c>
    </row>
    <row r="43" spans="1:14" ht="22.5" customHeight="1" x14ac:dyDescent="0.25">
      <c r="A43" t="s">
        <v>82</v>
      </c>
      <c r="B43" s="1">
        <v>43646.166666666664</v>
      </c>
      <c r="C43" s="5">
        <v>186728</v>
      </c>
      <c r="D43" s="6">
        <v>0</v>
      </c>
      <c r="E43" s="5">
        <f t="shared" si="1"/>
        <v>0</v>
      </c>
      <c r="F43" s="6">
        <v>0</v>
      </c>
      <c r="G43" s="5">
        <v>0</v>
      </c>
      <c r="H43" s="6">
        <v>0</v>
      </c>
      <c r="I43" s="6">
        <v>12</v>
      </c>
      <c r="J43" s="6">
        <v>2</v>
      </c>
      <c r="K43" s="6">
        <v>5</v>
      </c>
      <c r="L43" s="6">
        <v>14</v>
      </c>
      <c r="M43" s="6">
        <v>17</v>
      </c>
      <c r="N43" s="2" t="s">
        <v>83</v>
      </c>
    </row>
    <row r="44" spans="1:14" ht="22.5" customHeight="1" x14ac:dyDescent="0.25">
      <c r="A44" t="s">
        <v>84</v>
      </c>
      <c r="B44" s="1">
        <v>43646.166666666664</v>
      </c>
      <c r="C44" s="5">
        <v>706970</v>
      </c>
      <c r="D44" s="6">
        <v>7</v>
      </c>
      <c r="E44" s="5">
        <f t="shared" si="1"/>
        <v>59150</v>
      </c>
      <c r="F44" s="6">
        <v>4</v>
      </c>
      <c r="G44" s="5">
        <v>12159</v>
      </c>
      <c r="H44" s="6">
        <v>4</v>
      </c>
      <c r="I44" s="6">
        <v>13</v>
      </c>
      <c r="J44" s="6">
        <v>0</v>
      </c>
      <c r="K44" s="6">
        <v>18</v>
      </c>
      <c r="L44" s="6">
        <v>46</v>
      </c>
      <c r="M44" s="6">
        <v>31</v>
      </c>
      <c r="N44" s="2" t="s">
        <v>85</v>
      </c>
    </row>
    <row r="45" spans="1:14" ht="22.5" customHeight="1" x14ac:dyDescent="0.25">
      <c r="A45" t="s">
        <v>86</v>
      </c>
      <c r="B45" s="1">
        <v>44012.166666666664</v>
      </c>
      <c r="C45" s="5">
        <v>653953</v>
      </c>
      <c r="D45" s="6">
        <v>0</v>
      </c>
      <c r="E45" s="5">
        <f t="shared" si="1"/>
        <v>0</v>
      </c>
      <c r="F45" s="6">
        <v>0</v>
      </c>
      <c r="G45" s="5">
        <v>0</v>
      </c>
      <c r="H45" s="6">
        <v>0</v>
      </c>
      <c r="I45" s="6">
        <v>24</v>
      </c>
      <c r="J45" s="6">
        <v>10</v>
      </c>
      <c r="K45" s="6">
        <v>1</v>
      </c>
      <c r="L45" s="6">
        <v>120</v>
      </c>
      <c r="M45" s="6">
        <v>25</v>
      </c>
      <c r="N45" s="2" t="s">
        <v>87</v>
      </c>
    </row>
    <row r="46" spans="1:14" ht="22.5" customHeight="1" x14ac:dyDescent="0.25">
      <c r="A46" t="s">
        <v>88</v>
      </c>
      <c r="B46" s="1">
        <v>43830.208333333336</v>
      </c>
      <c r="C46" s="5">
        <v>2036986</v>
      </c>
      <c r="D46" s="6">
        <v>305</v>
      </c>
      <c r="E46" s="5">
        <f t="shared" si="1"/>
        <v>2577250</v>
      </c>
      <c r="F46" s="6">
        <v>115</v>
      </c>
      <c r="G46" s="5">
        <v>539000</v>
      </c>
      <c r="H46" s="6">
        <v>115</v>
      </c>
      <c r="I46" s="6">
        <v>16</v>
      </c>
      <c r="J46" s="6">
        <v>4</v>
      </c>
      <c r="K46" s="6">
        <v>50</v>
      </c>
      <c r="L46" s="6">
        <v>50</v>
      </c>
      <c r="M46" s="6">
        <v>66</v>
      </c>
      <c r="N46" s="2" t="s">
        <v>89</v>
      </c>
    </row>
    <row r="47" spans="1:14" ht="22.5" customHeight="1" x14ac:dyDescent="0.25">
      <c r="A47" t="s">
        <v>90</v>
      </c>
      <c r="B47" s="1">
        <v>44012.166666666664</v>
      </c>
      <c r="C47" s="5">
        <v>1783288</v>
      </c>
      <c r="D47" s="6">
        <v>120</v>
      </c>
      <c r="E47" s="5">
        <f t="shared" si="1"/>
        <v>1014000</v>
      </c>
      <c r="F47" s="6">
        <v>0</v>
      </c>
      <c r="G47" s="5">
        <v>0</v>
      </c>
      <c r="H47" s="6">
        <v>40</v>
      </c>
      <c r="I47" s="6">
        <v>10</v>
      </c>
      <c r="J47" s="6">
        <v>2</v>
      </c>
      <c r="K47" s="6">
        <v>0</v>
      </c>
      <c r="L47" s="6">
        <v>22</v>
      </c>
      <c r="M47" s="6">
        <v>10</v>
      </c>
      <c r="N47" s="2" t="s">
        <v>91</v>
      </c>
    </row>
    <row r="48" spans="1:14" ht="22.5" customHeight="1" x14ac:dyDescent="0.25">
      <c r="A48" t="s">
        <v>92</v>
      </c>
      <c r="B48" s="1">
        <v>44012.166666666664</v>
      </c>
      <c r="C48" s="5">
        <v>103340271</v>
      </c>
      <c r="D48" s="6">
        <v>1793</v>
      </c>
      <c r="E48" s="5">
        <f t="shared" si="1"/>
        <v>15150850</v>
      </c>
      <c r="F48" s="6">
        <v>0</v>
      </c>
      <c r="G48" s="5">
        <v>0</v>
      </c>
      <c r="H48" s="6">
        <v>63</v>
      </c>
      <c r="I48" s="6">
        <v>23</v>
      </c>
      <c r="J48" s="6">
        <v>6</v>
      </c>
      <c r="K48" s="6">
        <v>10</v>
      </c>
      <c r="L48" s="6">
        <v>60</v>
      </c>
      <c r="M48" s="6">
        <v>33</v>
      </c>
      <c r="N48" s="2" t="s">
        <v>93</v>
      </c>
    </row>
    <row r="49" spans="1:14" ht="22.5" customHeight="1" x14ac:dyDescent="0.25">
      <c r="A49" t="s">
        <v>94</v>
      </c>
      <c r="B49" s="1">
        <v>44012.166666666664</v>
      </c>
      <c r="C49" s="5">
        <v>550000</v>
      </c>
      <c r="D49" s="6">
        <v>42</v>
      </c>
      <c r="E49" s="5">
        <f t="shared" si="1"/>
        <v>354900</v>
      </c>
      <c r="F49" s="6">
        <v>0</v>
      </c>
      <c r="G49" s="5">
        <v>0</v>
      </c>
      <c r="H49" s="6">
        <v>26</v>
      </c>
      <c r="I49" s="6">
        <v>14</v>
      </c>
      <c r="J49" s="6">
        <v>9</v>
      </c>
      <c r="K49" s="6">
        <v>10</v>
      </c>
      <c r="L49" s="6">
        <v>142</v>
      </c>
      <c r="M49" s="6">
        <v>24</v>
      </c>
      <c r="N49" s="2"/>
    </row>
    <row r="50" spans="1:14" ht="22.5" customHeight="1" x14ac:dyDescent="0.25">
      <c r="A50" t="s">
        <v>95</v>
      </c>
      <c r="B50" s="1">
        <v>44196.208333333336</v>
      </c>
      <c r="C50" s="5">
        <v>340784</v>
      </c>
      <c r="D50" s="6">
        <v>0</v>
      </c>
      <c r="E50" s="5">
        <f t="shared" si="1"/>
        <v>0</v>
      </c>
      <c r="F50" s="6">
        <v>0</v>
      </c>
      <c r="G50" s="5">
        <v>0</v>
      </c>
      <c r="H50" s="6">
        <v>0</v>
      </c>
      <c r="I50" s="6">
        <v>11</v>
      </c>
      <c r="J50" s="6">
        <v>10</v>
      </c>
      <c r="K50" s="6">
        <v>2</v>
      </c>
      <c r="L50" s="6">
        <v>24</v>
      </c>
      <c r="M50" s="6">
        <v>13</v>
      </c>
      <c r="N50" s="2"/>
    </row>
    <row r="51" spans="1:14" ht="22.5" customHeight="1" x14ac:dyDescent="0.25">
      <c r="A51" t="s">
        <v>96</v>
      </c>
      <c r="B51" s="1">
        <v>43830.208333333336</v>
      </c>
      <c r="C51" s="5">
        <v>3311020</v>
      </c>
      <c r="D51" s="6">
        <v>461</v>
      </c>
      <c r="E51" s="5">
        <f t="shared" si="1"/>
        <v>3895450</v>
      </c>
      <c r="F51" s="6">
        <v>41</v>
      </c>
      <c r="G51" s="5">
        <v>8609</v>
      </c>
      <c r="H51" s="6">
        <v>136</v>
      </c>
      <c r="I51" s="6">
        <v>12</v>
      </c>
      <c r="J51" s="6">
        <v>7</v>
      </c>
      <c r="K51" s="6">
        <v>10</v>
      </c>
      <c r="L51" s="6">
        <v>218</v>
      </c>
      <c r="M51" s="6">
        <v>22</v>
      </c>
      <c r="N51" s="2" t="s">
        <v>97</v>
      </c>
    </row>
    <row r="52" spans="1:14" ht="22.5" customHeight="1" x14ac:dyDescent="0.25">
      <c r="A52" t="s">
        <v>98</v>
      </c>
      <c r="B52" s="1">
        <v>43830.208333333336</v>
      </c>
      <c r="C52" s="5">
        <v>5166210</v>
      </c>
      <c r="D52" s="6">
        <v>1369</v>
      </c>
      <c r="E52" s="5">
        <f t="shared" si="1"/>
        <v>11568050</v>
      </c>
      <c r="F52" s="6">
        <v>37</v>
      </c>
      <c r="G52" s="5">
        <v>159659</v>
      </c>
      <c r="H52" s="6">
        <v>629</v>
      </c>
      <c r="I52" s="6">
        <v>24</v>
      </c>
      <c r="J52" s="6">
        <v>18</v>
      </c>
      <c r="K52" s="6">
        <v>12</v>
      </c>
      <c r="L52" s="6">
        <v>50</v>
      </c>
      <c r="M52" s="6">
        <v>36</v>
      </c>
      <c r="N52" s="2"/>
    </row>
    <row r="53" spans="1:14" ht="22.5" customHeight="1" x14ac:dyDescent="0.25">
      <c r="A53" t="s">
        <v>99</v>
      </c>
      <c r="B53" s="1">
        <v>44012.166666666664</v>
      </c>
      <c r="C53" s="5">
        <v>726951</v>
      </c>
      <c r="D53" s="6">
        <v>81</v>
      </c>
      <c r="E53" s="5">
        <f t="shared" si="1"/>
        <v>684450</v>
      </c>
      <c r="F53" s="6">
        <v>0</v>
      </c>
      <c r="G53" s="5">
        <v>0</v>
      </c>
      <c r="H53" s="6">
        <v>0</v>
      </c>
      <c r="I53" s="6">
        <v>14</v>
      </c>
      <c r="J53" s="6">
        <v>3</v>
      </c>
      <c r="K53" s="6">
        <v>13</v>
      </c>
      <c r="L53" s="6">
        <v>4</v>
      </c>
      <c r="M53" s="6">
        <v>27</v>
      </c>
      <c r="N53" s="2" t="s">
        <v>100</v>
      </c>
    </row>
    <row r="54" spans="1:14" ht="22.5" customHeight="1" x14ac:dyDescent="0.25">
      <c r="A54" t="s">
        <v>101</v>
      </c>
      <c r="B54" s="1">
        <v>43646.166666666664</v>
      </c>
      <c r="C54" s="5">
        <v>354996</v>
      </c>
      <c r="D54" s="6">
        <v>1</v>
      </c>
      <c r="E54" s="5">
        <f t="shared" si="1"/>
        <v>8450</v>
      </c>
      <c r="F54" s="6">
        <v>0</v>
      </c>
      <c r="G54" s="5">
        <v>0</v>
      </c>
      <c r="H54" s="6">
        <v>0</v>
      </c>
      <c r="I54" s="6">
        <v>12</v>
      </c>
      <c r="J54" s="6">
        <v>8</v>
      </c>
      <c r="K54" s="6">
        <v>20</v>
      </c>
      <c r="L54" s="6">
        <v>60</v>
      </c>
      <c r="M54" s="6">
        <v>32</v>
      </c>
      <c r="N54" s="2"/>
    </row>
    <row r="55" spans="1:14" ht="22.5" customHeight="1" x14ac:dyDescent="0.25">
      <c r="A55" t="s">
        <v>102</v>
      </c>
      <c r="B55" s="1">
        <v>43830.208333333336</v>
      </c>
      <c r="C55" s="5">
        <v>320000</v>
      </c>
      <c r="D55" s="6">
        <v>4</v>
      </c>
      <c r="E55" s="5">
        <f t="shared" si="1"/>
        <v>33800</v>
      </c>
      <c r="F55" s="6">
        <v>0</v>
      </c>
      <c r="G55" s="5">
        <v>0</v>
      </c>
      <c r="H55" s="6">
        <v>4</v>
      </c>
      <c r="I55" s="6">
        <v>19</v>
      </c>
      <c r="J55" s="6">
        <v>5</v>
      </c>
      <c r="K55" s="6">
        <v>0</v>
      </c>
      <c r="L55" s="6">
        <v>20</v>
      </c>
      <c r="M55" s="6">
        <v>19</v>
      </c>
      <c r="N55" s="2"/>
    </row>
    <row r="56" spans="1:14" ht="22.5" customHeight="1" x14ac:dyDescent="0.25">
      <c r="A56" t="s">
        <v>103</v>
      </c>
      <c r="B56" s="1">
        <v>44012.166666666664</v>
      </c>
      <c r="C56" s="5">
        <v>24846879</v>
      </c>
      <c r="D56" s="6">
        <v>692</v>
      </c>
      <c r="E56" s="5">
        <f t="shared" si="1"/>
        <v>5847400</v>
      </c>
      <c r="F56" s="6">
        <v>61</v>
      </c>
      <c r="G56" s="5">
        <v>62015</v>
      </c>
      <c r="H56" s="6">
        <v>310</v>
      </c>
      <c r="I56" s="6">
        <v>20</v>
      </c>
      <c r="J56" s="6">
        <v>3</v>
      </c>
      <c r="K56" s="6">
        <v>4</v>
      </c>
      <c r="L56" s="6">
        <v>70</v>
      </c>
      <c r="M56" s="6">
        <v>24</v>
      </c>
      <c r="N56" s="2"/>
    </row>
    <row r="57" spans="1:14" ht="22.5" customHeight="1" x14ac:dyDescent="0.25">
      <c r="A57" t="s">
        <v>104</v>
      </c>
      <c r="B57" s="1">
        <v>44196.208333333336</v>
      </c>
      <c r="C57" s="5">
        <v>214000</v>
      </c>
      <c r="D57" s="6">
        <v>0</v>
      </c>
      <c r="E57" s="5">
        <f t="shared" si="1"/>
        <v>0</v>
      </c>
      <c r="F57" s="6">
        <v>0</v>
      </c>
      <c r="G57" s="5">
        <v>0</v>
      </c>
      <c r="H57" s="6"/>
      <c r="I57" s="6">
        <v>12</v>
      </c>
      <c r="J57" s="6">
        <v>7</v>
      </c>
      <c r="K57" s="6">
        <v>20</v>
      </c>
      <c r="L57" s="6">
        <v>25</v>
      </c>
      <c r="M57" s="6">
        <v>32</v>
      </c>
      <c r="N57" s="2" t="s">
        <v>105</v>
      </c>
    </row>
    <row r="58" spans="1:14" ht="22.5" customHeight="1" x14ac:dyDescent="0.25">
      <c r="A58" t="s">
        <v>106</v>
      </c>
      <c r="B58" s="1">
        <v>43830.208333333336</v>
      </c>
      <c r="C58" s="5">
        <v>4758816</v>
      </c>
      <c r="D58" s="6">
        <v>190</v>
      </c>
      <c r="E58" s="5">
        <f t="shared" si="1"/>
        <v>1605500</v>
      </c>
      <c r="F58" s="6">
        <v>6</v>
      </c>
      <c r="G58" s="5">
        <v>85000</v>
      </c>
      <c r="H58" s="6">
        <v>69</v>
      </c>
      <c r="I58" s="6">
        <v>19</v>
      </c>
      <c r="J58" s="6">
        <v>3</v>
      </c>
      <c r="K58" s="6">
        <v>8</v>
      </c>
      <c r="L58" s="6">
        <v>3</v>
      </c>
      <c r="M58" s="6">
        <v>27</v>
      </c>
      <c r="N58" s="2" t="s">
        <v>107</v>
      </c>
    </row>
    <row r="59" spans="1:14" ht="22.5" customHeight="1" x14ac:dyDescent="0.25">
      <c r="A59" t="s">
        <v>108</v>
      </c>
      <c r="B59" s="1">
        <v>43830.208333333336</v>
      </c>
      <c r="C59" s="5">
        <v>1116838</v>
      </c>
      <c r="D59" s="6">
        <v>145</v>
      </c>
      <c r="E59" s="5">
        <f t="shared" si="1"/>
        <v>1225250</v>
      </c>
      <c r="F59" s="6">
        <v>0</v>
      </c>
      <c r="G59" s="5">
        <v>0</v>
      </c>
      <c r="H59" s="6">
        <v>12</v>
      </c>
      <c r="I59" s="6">
        <v>8</v>
      </c>
      <c r="J59" s="6">
        <v>6</v>
      </c>
      <c r="K59" s="6">
        <v>25</v>
      </c>
      <c r="L59" s="6">
        <v>150</v>
      </c>
      <c r="M59" s="6">
        <v>33</v>
      </c>
      <c r="N59" s="2"/>
    </row>
    <row r="60" spans="1:14" ht="22.5" customHeight="1" x14ac:dyDescent="0.25">
      <c r="A60" t="s">
        <v>109</v>
      </c>
      <c r="B60" s="1">
        <v>43646.166666666664</v>
      </c>
      <c r="C60" s="5">
        <v>408273</v>
      </c>
      <c r="D60" s="6">
        <v>17</v>
      </c>
      <c r="E60" s="5">
        <f t="shared" si="1"/>
        <v>143650</v>
      </c>
      <c r="F60" s="6">
        <v>0</v>
      </c>
      <c r="G60" s="5">
        <v>0</v>
      </c>
      <c r="H60" s="6">
        <v>7</v>
      </c>
      <c r="I60" s="6">
        <v>7</v>
      </c>
      <c r="J60" s="6">
        <v>2</v>
      </c>
      <c r="K60" s="6">
        <v>1</v>
      </c>
      <c r="L60" s="6">
        <v>10</v>
      </c>
      <c r="M60" s="6">
        <v>8</v>
      </c>
      <c r="N60" s="2" t="s">
        <v>110</v>
      </c>
    </row>
    <row r="61" spans="1:14" x14ac:dyDescent="0.25">
      <c r="A61" t="s">
        <v>111</v>
      </c>
      <c r="C61" s="7">
        <f>SUBTOTAL(109,Table1[What were your operating expenses in the most recently completed fiscal year?])</f>
        <v>372130934</v>
      </c>
      <c r="D61" s="8">
        <f>SUM(Table1[How many cumulative rental units are in your portfolio, excluding projects completed this past year?])</f>
        <v>18719</v>
      </c>
      <c r="E61" s="7">
        <f>SUM(Table1[CDC Rental Operating Budgets (Estimated)])</f>
        <v>158175550</v>
      </c>
      <c r="F61" s="8">
        <f>SUM(Table1[How many of these units received energy retrofits in this past year?])</f>
        <v>1135</v>
      </c>
      <c r="G61" s="7">
        <f>SUM(Table1[What were the total dollars invested in energy retrofits in these units in this past year?])</f>
        <v>5335283</v>
      </c>
      <c r="H61" s="8">
        <f>SUM(Table1[How many of these units received energy retrofits within the past 5 years?])</f>
        <v>5853</v>
      </c>
      <c r="I61" s="8">
        <f>SUM(Table1[How many Board Members did your organization have?])</f>
        <v>802</v>
      </c>
      <c r="J61" s="8">
        <f>SUM(Table1[How many Board members are People of Color?])</f>
        <v>339</v>
      </c>
      <c r="K61" s="8">
        <f>SUM(Table1[How many non-Board Members played a leadership role in your organization?])</f>
        <v>784</v>
      </c>
      <c r="L61" s="8">
        <f>SUM(Table1[How many other individuals volunteered for your organization this past year?])</f>
        <v>7987</v>
      </c>
      <c r="M61" s="8">
        <f>SUM(Table1[Total number of engaged leaders])</f>
        <v>1586</v>
      </c>
    </row>
    <row r="62" spans="1:14" x14ac:dyDescent="0.25">
      <c r="E62" s="3"/>
    </row>
  </sheetData>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5" ma:contentTypeDescription="Create a new document." ma:contentTypeScope="" ma:versionID="c0e665e893cdc815b4fd2608a3b866fe">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0a27c2e42f4e3a48bf862c1a981029f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495F5D-91FE-4F2C-A564-3419332E9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748B19-D668-41BD-A630-ECDADDC48F8C}">
  <ds:schemaRefs>
    <ds:schemaRef ds:uri="http://schemas.microsoft.com/sharepoint/v3/contenttype/forms"/>
  </ds:schemaRefs>
</ds:datastoreItem>
</file>

<file path=customXml/itemProps3.xml><?xml version="1.0" encoding="utf-8"?>
<ds:datastoreItem xmlns:ds="http://schemas.openxmlformats.org/officeDocument/2006/customXml" ds:itemID="{A7F08D26-860C-481B-9D06-C3EC6DC843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operating_and_organizing_info_s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Fitterer</dc:creator>
  <cp:keywords/>
  <dc:description/>
  <cp:lastModifiedBy>John Fitterer</cp:lastModifiedBy>
  <cp:revision/>
  <dcterms:created xsi:type="dcterms:W3CDTF">2021-04-28T16:31:18Z</dcterms:created>
  <dcterms:modified xsi:type="dcterms:W3CDTF">2021-07-13T20:19:04Z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