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macdc.sharepoint.com/Shared Documents/General/MI/GOALs/2020/Full Report Tables/2019 RED GOALs Reports/"/>
    </mc:Choice>
  </mc:AlternateContent>
  <xr:revisionPtr revIDLastSave="40" documentId="8_{49FE2D66-2F4E-4D5B-8EDF-54B168EDCE50}" xr6:coauthVersionLast="44" xr6:coauthVersionMax="44" xr10:uidLastSave="{483A8A16-99A1-427C-8F66-09AF49B02824}"/>
  <bookViews>
    <workbookView xWindow="-120" yWindow="-120" windowWidth="29040" windowHeight="15990" xr2:uid="{00000000-000D-0000-FFFF-FFFF00000000}"/>
  </bookViews>
  <sheets>
    <sheet name="real_estate_project_development"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 i="1" l="1"/>
  <c r="V2" i="1"/>
  <c r="V3" i="1"/>
  <c r="V4" i="1"/>
  <c r="V5" i="1"/>
  <c r="V6" i="1"/>
  <c r="V7" i="1"/>
  <c r="V8" i="1"/>
  <c r="V9" i="1"/>
  <c r="V10" i="1"/>
  <c r="V11" i="1"/>
  <c r="V12" i="1"/>
  <c r="V13" i="1"/>
  <c r="V14" i="1"/>
  <c r="V15" i="1"/>
  <c r="V16" i="1"/>
  <c r="V17" i="1"/>
  <c r="V18" i="1"/>
  <c r="V19" i="1"/>
  <c r="V20" i="1"/>
  <c r="V21" i="1"/>
  <c r="V22" i="1"/>
  <c r="V23" i="1"/>
  <c r="V24" i="1"/>
  <c r="V25" i="1"/>
  <c r="V26" i="1"/>
  <c r="V27" i="1"/>
  <c r="V28" i="1"/>
  <c r="V29" i="1"/>
  <c r="V30" i="1"/>
  <c r="V31" i="1"/>
  <c r="V32" i="1"/>
  <c r="V33" i="1"/>
  <c r="V34" i="1"/>
  <c r="V35" i="1"/>
  <c r="V36" i="1"/>
  <c r="V37" i="1"/>
  <c r="AD39" i="1" l="1"/>
  <c r="AC39" i="1"/>
  <c r="AB39" i="1"/>
  <c r="AA39" i="1"/>
  <c r="Y39" i="1"/>
  <c r="X39" i="1"/>
  <c r="W39" i="1"/>
  <c r="U39" i="1"/>
  <c r="M39" i="1"/>
  <c r="L39" i="1"/>
</calcChain>
</file>

<file path=xl/sharedStrings.xml><?xml version="1.0" encoding="utf-8"?>
<sst xmlns="http://schemas.openxmlformats.org/spreadsheetml/2006/main" count="863" uniqueCount="384">
  <si>
    <t>Member</t>
  </si>
  <si>
    <t>Project Name</t>
  </si>
  <si>
    <t>What is the address of this project?</t>
  </si>
  <si>
    <t>Which type of project are you reporting on?</t>
  </si>
  <si>
    <t>What is the development type for this project?</t>
  </si>
  <si>
    <t>What is the commercial square footage for this project?</t>
  </si>
  <si>
    <t>What is the actual or projected total development cost?</t>
  </si>
  <si>
    <t>What was the MBE hard cost contracting percentages?</t>
  </si>
  <si>
    <t>Do you track WBE soft cost contracting percentages?</t>
  </si>
  <si>
    <t>Did you estimate the percentage of job hours that went to women?</t>
  </si>
  <si>
    <t>How many commercial tenants are served by facility?</t>
  </si>
  <si>
    <t>How many jobs created/maintained by tenants of this facility?</t>
  </si>
  <si>
    <t>Project Status</t>
  </si>
  <si>
    <t>Longitudinal RE Project Tracking Status</t>
  </si>
  <si>
    <t>Yes</t>
  </si>
  <si>
    <t>Completed</t>
  </si>
  <si>
    <t>New Construction</t>
  </si>
  <si>
    <t>Yes tracked, 0%.</t>
  </si>
  <si>
    <t>No, not tracked.</t>
  </si>
  <si>
    <t>No</t>
  </si>
  <si>
    <t>Federal Tax Credits (LIHTC)</t>
  </si>
  <si>
    <t>Ongoing Project</t>
  </si>
  <si>
    <t>Active project, continue tracking annual survey submissions</t>
  </si>
  <si>
    <t>Asian CDC</t>
  </si>
  <si>
    <t>Parcel 12C</t>
  </si>
  <si>
    <t>290 Tremont Street_x000D_
Boston, MA 02111</t>
  </si>
  <si>
    <t>MIXED USE Project</t>
  </si>
  <si>
    <t>Predevelopment</t>
  </si>
  <si>
    <t>Commercial, Retail, Community or Senior Center, Residential (mixed-use)</t>
  </si>
  <si>
    <t>Mixed-Income, Family Housing (multi-bedroom), Former Homeless, Department of Mental Health clients, Department of Developmental Services clients, FCF, CBH</t>
  </si>
  <si>
    <t>MP Boston, Corcoran Jennison, Tufts Shared Services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</si>
  <si>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t>
  </si>
  <si>
    <t>CEDAC</t>
  </si>
  <si>
    <t>Local or Regional HOME, Local or Regional CDBG, Community Preservation Act Funds, Local Linkage, Local Inclusionary Zoning Funds</t>
  </si>
  <si>
    <t>State HOME, Housing Stabilization Fund (HSF), Affordable Housing Trust Fund, State Low Income Housing Tax Credits, Facilities Consolidation Fund (FCF), Commercial Area Transit Node Housing Program (CATNHP)</t>
  </si>
  <si>
    <t>Federal Tax Credits (LIHTC), Section 8</t>
  </si>
  <si>
    <t>MHP</t>
  </si>
  <si>
    <t>New Project</t>
  </si>
  <si>
    <t>Construction</t>
  </si>
  <si>
    <t>Rehab - Moderate</t>
  </si>
  <si>
    <t>Family Housing (multi-bedroom)</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</si>
  <si>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t>
  </si>
  <si>
    <t>Local or Regional HOME</t>
  </si>
  <si>
    <t>CEDAC, Other</t>
  </si>
  <si>
    <t>None</t>
  </si>
  <si>
    <t>Planning</t>
  </si>
  <si>
    <t>Mixed-Income</t>
  </si>
  <si>
    <t>Organization Equity</t>
  </si>
  <si>
    <t>Local or Regional CDBG</t>
  </si>
  <si>
    <t xml:space="preserve">CDC of South Berkshire County </t>
  </si>
  <si>
    <t>100 Bridge</t>
  </si>
  <si>
    <t>100 Bridge St._x000D_
Great Barrington, MA 01230</t>
  </si>
  <si>
    <t>Commercial, Office, Retail, Residential (mixed-use)</t>
  </si>
  <si>
    <t>Family Housing (multi-bedroom), Former Homeless, Department of Mental Health clients, Department of Developmental Services clients</t>
  </si>
  <si>
    <t>Berkshire Housing Development Corporation, for-profit developer</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</si>
  <si>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Enhanced accessibility (e.g. accessible units beyond those required, universal design features, visitability features, etc.)</t>
  </si>
  <si>
    <t>Organization Equity, LISC, CEDAC, Brownfields Funds, Other</t>
  </si>
  <si>
    <t>Developer Equity</t>
  </si>
  <si>
    <t>Community Preservation Act Funds</t>
  </si>
  <si>
    <t>Housing Stabilization Fund (HSF), State Low Income Housing Tax Credits, MassDevelopment, Brownfields, Facilities Consolidation Fund (FCF), Community Based Housing (CBH)</t>
  </si>
  <si>
    <t>Federal Tax Credits (LIHTC), Section 8, EPA</t>
  </si>
  <si>
    <t>Federal Home Loan Bank, Other Private Sources</t>
  </si>
  <si>
    <t>bank foundations</t>
  </si>
  <si>
    <t>private developer equity</t>
  </si>
  <si>
    <t>Way Finders, Inc.</t>
  </si>
  <si>
    <t>Waterfront Historic Area League (WHALE)</t>
  </si>
  <si>
    <t>Rehab - Substantial</t>
  </si>
  <si>
    <t>Local or Regional HOME, Community Preservation Act Funds</t>
  </si>
  <si>
    <t>State Historic Tax Credit, Community Scale Housing Initiative (CSHI)</t>
  </si>
  <si>
    <t>Federal Historic Tax Credits</t>
  </si>
  <si>
    <t>Other Financial Institutions</t>
  </si>
  <si>
    <t>None of the above</t>
  </si>
  <si>
    <t>Completed Project</t>
  </si>
  <si>
    <t>Local or Regional HOME, Community Preservation Act Funds, Other</t>
  </si>
  <si>
    <t>North Shore Bank</t>
  </si>
  <si>
    <t>Mission Hill NHS</t>
  </si>
  <si>
    <t>Local or Regional HOME, Other</t>
  </si>
  <si>
    <t>State HOME, Housing Stabilization Fund (HSF), Affordable Housing Trust Fund, State Low Income Housing Tax Credits, Mass Rental Voucher Program (MRVP), Community Based Housing (CBH), Commercial Area Transit Node Housing Program (CATNHP)</t>
  </si>
  <si>
    <t>Neighborhood of Affordable Housing (NOAH)</t>
  </si>
  <si>
    <t>Mixed-Income, Family Housing (multi-bedroom), Artists</t>
  </si>
  <si>
    <t>Parcel 25 Phase 3</t>
  </si>
  <si>
    <t>Station Street_x000D_
Mission Hill, MA 02120</t>
  </si>
  <si>
    <t>Office, Retail, Residential (mixed-use)</t>
  </si>
  <si>
    <t>Mixed-Income, Family Housing (multi-bedroom)</t>
  </si>
  <si>
    <t>Organization Equity, CEDAC, Life Initiative, Other</t>
  </si>
  <si>
    <t>BCLF (now Blue Hub)</t>
  </si>
  <si>
    <t>Community Preservation Act Funds, Other</t>
  </si>
  <si>
    <t>Housing Creation Linkage, Off-site IDP</t>
  </si>
  <si>
    <t>MassHousing (Workforce Homeownership)</t>
  </si>
  <si>
    <t>Other Private Sources</t>
  </si>
  <si>
    <t>to be determined</t>
  </si>
  <si>
    <t>Housing Corporation of Arlington</t>
  </si>
  <si>
    <t>Downing Square Broadway Initiative</t>
  </si>
  <si>
    <t>19 R PARK Ave_x000D_
117 Broadway_x000D_
Arlington, MA 02474</t>
  </si>
  <si>
    <t>Residential (mixed-use)</t>
  </si>
  <si>
    <t>Elderly Housing, Family Housing (multi-bedroom), Former Homeless</t>
  </si>
  <si>
    <t>Organization Equity, CEDAC, Other</t>
  </si>
  <si>
    <t>CDBG</t>
  </si>
  <si>
    <t>Local or Regional HOME, Local or Regional CDBG, Community Preservation Act Funds</t>
  </si>
  <si>
    <t>Housing Stabilization Fund (HSF), Affordable Housing Trust Fund, State Low Income Housing Tax Credits, Mass Rental Voucher Program (MRVP)</t>
  </si>
  <si>
    <t>Leader Bank; PCI Loan Fund</t>
  </si>
  <si>
    <t>Efficient building systems (e.g. high efficiency heating or hot water systems, heat-and light-saving devices, water conservation measures beyond those required by building code, etc.), Energy-efficient site design (e.g. orientation of buildings to maximize energy-efficiency and thermal performance, installation of systems for control of roof/site rainwater, use of native landscape plants, etc.)</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</si>
  <si>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Enhanced accessibility (e.g. accessible units beyond those required, universal design features, visitability features, etc.)</t>
  </si>
  <si>
    <t>Other</t>
  </si>
  <si>
    <t>Combined Rehab/New Construction</t>
  </si>
  <si>
    <t>Family Housing (multi-bedroom), Former Homeless</t>
  </si>
  <si>
    <t>Elderly Housing</t>
  </si>
  <si>
    <t>Life Initiative</t>
  </si>
  <si>
    <t>Lawrence CommunityWorks Inc.</t>
  </si>
  <si>
    <t>MassDevelopment</t>
  </si>
  <si>
    <t>LISC, The Life Initiative</t>
  </si>
  <si>
    <t>Concept</t>
  </si>
  <si>
    <t>Marriner</t>
  </si>
  <si>
    <t>610 Broadway_x000D_
Lawrence, MA 01841</t>
  </si>
  <si>
    <t>Commercial, Residential (mixed-use)</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</si>
  <si>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Renewable energy (e.g. solar photovoltaics, solar thermal collectors for hot water, wind, bio-diesel, etc.), Enhanced accessibility (e.g. accessible units beyond those required, universal design features, visitability features, etc.)</t>
  </si>
  <si>
    <t>Brownfields Funds, Neighborworks America, Life Initiative, Other</t>
  </si>
  <si>
    <t>Raza Development Fund</t>
  </si>
  <si>
    <t>Jamaica Plain NDC</t>
  </si>
  <si>
    <t>The Community Builders</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</si>
  <si>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 Enhanced accessibility (e.g. accessible units beyond those required, universal design features, visitability features, etc.)</t>
  </si>
  <si>
    <t>Federal Tax Credits (LIHTC), Section 8, National Housing Trust Fund</t>
  </si>
  <si>
    <t>Hattie Kelton Apartments</t>
  </si>
  <si>
    <t>61 Heath St._x000D_
Boston, MA 02130</t>
  </si>
  <si>
    <t>Mixed-Income, Family Housing (multi-bedroom), Former Homeless, Department of Developmental Services clients</t>
  </si>
  <si>
    <t>Back of the Hill CDC</t>
  </si>
  <si>
    <t>Exterior envelope insulated beyond requirements of base Building Code (e.g. continuous air filtration barrier, effective air sealing, installation of minimally expanding spray foam insulation,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Enhanced accessibility (e.g. accessible units beyond those required, universal design features, visitability features, etc.)</t>
  </si>
  <si>
    <t>Organization Equity, LISC, CEDAC, Brownfields Funds, Life Initiative</t>
  </si>
  <si>
    <t>Local or Regional HOME, Local Linkage, Local Inclusionary Zoning Funds</t>
  </si>
  <si>
    <t>State HOME, Housing Stabilization Fund (HSF), Affordable Housing Trust Fund, State Low Income Housing Tax Credits, Brownfields, Facilities Consolidation Fund (FCF), Commercial Area Transit Node Housing Program (CATNHP)</t>
  </si>
  <si>
    <t>LISC, The Life Initiative, Other Foundations</t>
  </si>
  <si>
    <t>TD Bank, Mifflin Fund</t>
  </si>
  <si>
    <t>Way Finders</t>
  </si>
  <si>
    <t>Library Commons</t>
  </si>
  <si>
    <t>193-203 Chestnut Street_x000D_
Holyoke, MA 01040</t>
  </si>
  <si>
    <t>Commercial, Office, Community or Senior Center, Residential (mixed-use)</t>
  </si>
  <si>
    <t>The Care Center</t>
  </si>
  <si>
    <t>CEDAC, Neighborworks America, Other</t>
  </si>
  <si>
    <t>Housing Innovations Fund (HIF), MassHousing (other than Trust or Workforce Housing), Housing Preservation and Stabilization Trust Fund (HPSTF)</t>
  </si>
  <si>
    <t>Federal Tax Credits (LIHTC), Federal Historic Tax Credits</t>
  </si>
  <si>
    <t>TBD</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</si>
  <si>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t>
  </si>
  <si>
    <t>CEDAC, Life Initiative, Other</t>
  </si>
  <si>
    <t>Local or Regional HOME, Local or Regional CDBG</t>
  </si>
  <si>
    <t>Capital One</t>
  </si>
  <si>
    <t>Single Person Occupancy, Former Homeless</t>
  </si>
  <si>
    <t>Homeowners Rehabilitation, Inc.</t>
  </si>
  <si>
    <t>Mixed-Income, Family Housing (multi-bedroom), Department of Mental Health clients</t>
  </si>
  <si>
    <t>Passive House</t>
  </si>
  <si>
    <t>808-812 Memorial Dr</t>
  </si>
  <si>
    <t>808-812 Memorial Dr_x000D_
Cambridge, MA 02139</t>
  </si>
  <si>
    <t>Resident Assn</t>
  </si>
  <si>
    <t>Organization Equity, Neighborworks America</t>
  </si>
  <si>
    <t>Tax credit equity</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</si>
  <si>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Enhanced accessibility (e.g. accessible units beyond those required, universal design features, visitability features, etc.)</t>
  </si>
  <si>
    <t>NewVue Communities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</si>
  <si>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t>
  </si>
  <si>
    <t>Neighborworks America</t>
  </si>
  <si>
    <t>Local or Regional CDBG, Community Preservation Act Funds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</si>
  <si>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t>
  </si>
  <si>
    <t>Capital Theater</t>
  </si>
  <si>
    <t>1150 Acushnet Avenue_x000D_
New Bedford, MA 02740</t>
  </si>
  <si>
    <t>Residential (mixed-use), Other</t>
  </si>
  <si>
    <t>Renovation of Theater</t>
  </si>
  <si>
    <t>LISC</t>
  </si>
  <si>
    <t>South Boston NDC</t>
  </si>
  <si>
    <t>Caritas Communities</t>
  </si>
  <si>
    <t>Local Inclusionary Zoning Funds</t>
  </si>
  <si>
    <t>Valley CDC</t>
  </si>
  <si>
    <t>The Lumber Yard</t>
  </si>
  <si>
    <t>256 Pleasant Street_x000D_
Northampton, MA 01060</t>
  </si>
  <si>
    <t>Family Housing (multi-bedroom), Former Homeless, Community Based Housing Units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</si>
  <si>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Renewable energy (e.g. solar photovoltaics, solar thermal collectors for hot water, wind, bio-diesel, etc.), Enhanced accessibility (e.g. accessible units beyond those required, universal design features, visitability features, etc.)</t>
  </si>
  <si>
    <t>City of Northampton CPA</t>
  </si>
  <si>
    <t>Housing Stabilization Fund (HSF), Affordable Housing Trust Fund, State Low Income Housing Tax Credits, Mass Rental Voucher Program (MRVP), Community Based Housing (CBH), Commercial Area Transit Node Housing Program (CATNHP)</t>
  </si>
  <si>
    <t>Smith College</t>
  </si>
  <si>
    <t>35 Village Hill Road</t>
  </si>
  <si>
    <t>35 Village Hill Road_x000D_
Northampton, MA 01060</t>
  </si>
  <si>
    <t>Family Housing (multi-bedroom), Department of Mental Health clients</t>
  </si>
  <si>
    <t>Facilities Consolidation Fund (FCF), Community Scale Housing Initiative (CSHI), MassHousing (Workforce Rental)</t>
  </si>
  <si>
    <t>Housing Stabilization Fund (HSF), Housing Innovations Fund (HIF), Affordable Housing Trust Fund, State Low Income Housing Tax Credits, Mass Rental Voucher Program (MRVP)</t>
  </si>
  <si>
    <t xml:space="preserve">Coalition for a Better Acre </t>
  </si>
  <si>
    <t>Gerson</t>
  </si>
  <si>
    <t>2 Washington Street_x000D_
Haverhill, MA 01830</t>
  </si>
  <si>
    <t>Family Housing (multi-bedroom), Former Homeless, Veterans</t>
  </si>
  <si>
    <t>Veterans Northeast Outreach Center</t>
  </si>
  <si>
    <t>Organization Equity, CEDAC, Neighborworks America, Life Initiative</t>
  </si>
  <si>
    <t>Neighborworks America, Other Financial Institutions</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</si>
  <si>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t>
  </si>
  <si>
    <t>Urban Edge Housing Corporation</t>
  </si>
  <si>
    <t>1599 Columbus</t>
  </si>
  <si>
    <t>1599 Columbus Ave_x000D_
Roxbury, MA 02119</t>
  </si>
  <si>
    <t>State HOME, Affordable Housing Trust Fund, State Low Income Housing Tax Credits, Mass Rental Voucher Program (MRVP), Facilities Consolidation Fund (FCF), Community Based Housing (CBH), Commercial Area Transit Node Housing Program (CATNHP)</t>
  </si>
  <si>
    <t>Federal Tax Credits (LIHTC), Federal Historic Tax Credits, Section 8</t>
  </si>
  <si>
    <t>3371 Washington St.</t>
  </si>
  <si>
    <t>3371 Washington St._x000D_
Boston, MA 02130</t>
  </si>
  <si>
    <t>Elderly Housing, Former Homeless</t>
  </si>
  <si>
    <t>New Atlantic Development</t>
  </si>
  <si>
    <t>Organization Equity, LISC, CEDAC</t>
  </si>
  <si>
    <t>Local or Regional HOME, Local Inclusionary Zoning Funds, Other</t>
  </si>
  <si>
    <t>Vacant Site Acquisition Fund</t>
  </si>
  <si>
    <t>State HOME, Affordable Housing Trust Fund, State Low Income Housing Tax Credits, Brownfields</t>
  </si>
  <si>
    <t>Fitchburg Arts Community</t>
  </si>
  <si>
    <t>62 Academy St_x000D_
82 Academy St_x000D_
Fitchburg, MA 01420</t>
  </si>
  <si>
    <t>artist housing</t>
  </si>
  <si>
    <t>City of Fitchburg, Fitchburg State University, Fitchburg Art Museum, Health Alliance Clinton Hospital, Neighborworks America, TD Bank, Re-Imagine North of Main, Massachusetts Cultural Council, Mass Development, CEDAC</t>
  </si>
  <si>
    <t>Organization Equity, CEDAC, Neighborworks America, Other</t>
  </si>
  <si>
    <t>Health Alliance</t>
  </si>
  <si>
    <t>Housing Innovations Fund (HIF), Affordable Housing Trust Fund, State Low Income Housing Tax Credits, Brownfields, Mass Rental Voucher Program (MRVP), Community Based Housing (CBH), State Historic Tax Credit, MassHousing (Workforce Rental)</t>
  </si>
  <si>
    <t>Neighborworks America, Other Foundations</t>
  </si>
  <si>
    <t>Private foundation</t>
  </si>
  <si>
    <t>Dorchester Bay EDC</t>
  </si>
  <si>
    <t>Indigo Block</t>
  </si>
  <si>
    <t>65 East Cottage Street_x000D_
Dorchester, MA 02125</t>
  </si>
  <si>
    <t>Boston Capital, Escazu Development, Newmarket Community Partners</t>
  </si>
  <si>
    <t>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Renewable energy (e.g. solar photovoltaics, solar thermal collectors for hot water, wind, bio-diesel, etc.)</t>
  </si>
  <si>
    <t>Organization Equity, LISC</t>
  </si>
  <si>
    <t>Local or Regional HOME, Local Linkage</t>
  </si>
  <si>
    <t>State HOME, Affordable Housing Trust Fund, State Low Income Housing Tax Credits, Mass Rental Voucher Program (MRVP), Community Based Housing (CBH), Commercial Area Transit Node Housing Program (CATNHP), Massworks, MassHousing (Workforce Rental)</t>
  </si>
  <si>
    <t>Section 8, New Market Tax Credits</t>
  </si>
  <si>
    <t>LISC, MHIC, The Life Initiative, The Property and Casualty Initiative, Eastern Bank, Other Financial Institutions</t>
  </si>
  <si>
    <t xml:space="preserve">Boston Private </t>
  </si>
  <si>
    <t>Madison Park CDC</t>
  </si>
  <si>
    <t>2085 Washington Street - Parcel 10</t>
  </si>
  <si>
    <t>2085 Washington Street_x000D_
Roxbury, MA 02119</t>
  </si>
  <si>
    <t>Retail, Residential (mixed-use)</t>
  </si>
  <si>
    <t>Trinity Financial</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</si>
  <si>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Energy-efficient site design (e.g. orientation of buildings to maximize energy-efficiency and thermal performance, installation of systems for control of roof/site rainwater, use of native landscape plants, etc.), Enhanced accessibility (e.g. accessible units beyond those required, universal design features, visitability features, etc.), Other</t>
  </si>
  <si>
    <t>75 Dudley Street</t>
  </si>
  <si>
    <t>75 Dudley Street_x000D_
Roxbury, MA 02119</t>
  </si>
  <si>
    <t>Conducting feasibility analysis for Passive House</t>
  </si>
  <si>
    <t>City of Boston Linkage/HOME or IDP to be determined</t>
  </si>
  <si>
    <t>South Middlesex Opportunity Council, Inc.</t>
  </si>
  <si>
    <t>2032 Main Street, Three Rivers</t>
  </si>
  <si>
    <t>2032 Main Street_x000D_
Three Rivers, MA 01080</t>
  </si>
  <si>
    <t>NeighborWorks Project Reinvest, Cornerstone Bank</t>
  </si>
  <si>
    <t>Cornerstone Bank</t>
  </si>
  <si>
    <t>73-75 Hollis Street</t>
  </si>
  <si>
    <t>73-75 Hollis Street_x000D_
Framingham, MA 01702</t>
  </si>
  <si>
    <t>City of Framingham - Community Development Department, WestMetro HOME Consortium</t>
  </si>
  <si>
    <t>Former Homeless</t>
  </si>
  <si>
    <t>Worcester Common Ground</t>
  </si>
  <si>
    <t>126 Chandler Street</t>
  </si>
  <si>
    <t>126 Chandler Street_x000D_
Worcester, MA 01610</t>
  </si>
  <si>
    <t>Commercial, Office, Other Community Facility, Residential (mixed-use)</t>
  </si>
  <si>
    <t>Episcopal Diocese of Western MA</t>
  </si>
  <si>
    <t>Community Based Housing (CBH)</t>
  </si>
  <si>
    <t>Union Block</t>
  </si>
  <si>
    <t>1-31 Main Street_x000D_
Taunton, MA 02780</t>
  </si>
  <si>
    <t>Mixed-Income, Family Housing (multi-bedroom), Former Homeless</t>
  </si>
  <si>
    <t>Downtown Taunton Business Improvement District</t>
  </si>
  <si>
    <t>Organization Equity, CEDAC</t>
  </si>
  <si>
    <t>State HOME, Housing Stabilization Fund (HSF), Affordable Housing Trust Fund, State Low Income Housing Tax Credits, State Historic Tax Credit</t>
  </si>
  <si>
    <t>MHP, MHIC</t>
  </si>
  <si>
    <t>Coppersmith Village</t>
  </si>
  <si>
    <t>75 Border Street_x000D_
East Boston, MA 02128</t>
  </si>
  <si>
    <t>IDP/BRA, DND, Community Housing Capital, NeighborWorks Capital, Massworks</t>
  </si>
  <si>
    <t>Exterior envelope insulated beyond requirements of base Building Code (e.g. continuous air filtration barrier, effective air sealing, installation of minimally expanding spray foam insulation, etc.), Efficient building systems (e.g. high efficiency heating or hot water systems, heat-and light-saving devices, water conservation measures beyond those required by building code, etc.), Healthy indoor air quality (e.g. use of only low-VOC or no-VOC paints, no carpets unless designed to eliminate off-gassing, ducted provision of fresh air to apartments, proper ventilation using exhaust fans, etc.), Renewable energy (e.g. solar photovoltaics, solar thermal collectors for hot water, wind, bio-diesel, etc.)</t>
  </si>
  <si>
    <t>Organization Equity, CEDAC, Neighborworks America</t>
  </si>
  <si>
    <t>State HOME, Housing Stabilization Fund (HSF), Affordable Housing Trust Fund, State Low Income Housing Tax Credits, MassDevelopment, Brownfields, Facilities Consolidation Fund (FCF), Commercial Area Transit Node Housing Program (CATNHP), Massworks</t>
  </si>
  <si>
    <t>MHP, Neighborworks America, MHIC, Other Financial Institutions</t>
  </si>
  <si>
    <t>Aileron Phase II- Rental</t>
  </si>
  <si>
    <t>127-159 Condor Street_x000D_
East Boston, MA 02128</t>
  </si>
  <si>
    <t>Artist Work Studios, Workbar, and Garden</t>
  </si>
  <si>
    <t>Mixed-Income, Single Person Occupancy, Family Housing (multi-bedroom), Artists</t>
  </si>
  <si>
    <t>City of Boston, East Boston CDC</t>
  </si>
  <si>
    <t>Local Linkage, Local Inclusionary Zoning Funds</t>
  </si>
  <si>
    <t>State HOME, Housing Stabilization Fund (HSF), Affordable Housing Trust Fund, State Low Income Housing Tax Credits</t>
  </si>
  <si>
    <t>Codman Square NDC</t>
  </si>
  <si>
    <t>405 Washington St Condo</t>
  </si>
  <si>
    <t>405 Washington St_x000D_
Dorchester, MA 02124</t>
  </si>
  <si>
    <t>TBD- Envisioned as Multi-purpose room to be used by homeowners or leased to a small business owner</t>
  </si>
  <si>
    <t>DHK Architects, Inc., Beverly Byer Gallo, Principal – Byer Gallo Associates, LLC</t>
  </si>
  <si>
    <t>TBD on lender for construction and/or perm loan</t>
  </si>
  <si>
    <t>Four Corners Plaza</t>
  </si>
  <si>
    <t>10 - 18 Bowdoin St; 100 - 104 Bowdoin Ave_x000D_
Dorchester, MA 02121</t>
  </si>
  <si>
    <t>Single Person Occupancy, Family Housing (multi-bedroom), Former Homeless</t>
  </si>
  <si>
    <t>State HOME, Housing Stabilization Fund (HSF), Affordable Housing Trust Fund, State Low Income Housing Tax Credits, Commercial Area Transit Node Housing Program (CATNHP)</t>
  </si>
  <si>
    <t>LISC, Other Private Sources</t>
  </si>
  <si>
    <t>NeighborWorks Housing Solutions</t>
  </si>
  <si>
    <t>Sycamore on Main (f/k/a 121 Main)</t>
  </si>
  <si>
    <t>121 Main Street_x000D_
Brockton, MA 02301</t>
  </si>
  <si>
    <t>LISC, Other</t>
  </si>
  <si>
    <t>State HOME, Housing Stabilization Fund (HSF), Affordable Housing Trust Fund, State Low Income Housing Tax Credits, Community Based Housing (CBH)</t>
  </si>
  <si>
    <t>Eastern Bank, Other Private Sources</t>
  </si>
  <si>
    <t>Rockland Trust Company Construction Loan</t>
  </si>
  <si>
    <t>Holbrook Center Senior Housing</t>
  </si>
  <si>
    <t>120 North Franklin Street_x000D_
Holbrook, MA 02343</t>
  </si>
  <si>
    <t>State HOME, Housing Stabilization Fund (HSF), Housing Innovations Fund (HIF), Affordable Housing Trust Fund, State Low Income Housing Tax Credits, Mass Rental Voucher Program (MRVP)</t>
  </si>
  <si>
    <t xml:space="preserve">555 Merrimack St. </t>
  </si>
  <si>
    <t>555 Merrimack St._x000D_
Lowell, MA 01854</t>
  </si>
  <si>
    <t xml:space="preserve">The target population consists of folks in recovery from the opioid crisis. The exact mix of income is yet to be determined, because we are still trying to work with service providers to determine where the need is. </t>
  </si>
  <si>
    <t xml:space="preserve">Lowell House Inc. </t>
  </si>
  <si>
    <t xml:space="preserve">MassHousing CCRI Grant. Capital One Blueprints to Building Grant. </t>
  </si>
  <si>
    <t xml:space="preserve">Exact financing strategy is still being developed. At present, the strategy is likely to include the 555 project into our North Canal refinance, with a 4% bond deal from MA Development of MassHousing. </t>
  </si>
  <si>
    <t>Neighborworks America, The Life Initiative, Other Private Sources</t>
  </si>
  <si>
    <t xml:space="preserve">Capital One Bank. </t>
  </si>
  <si>
    <t>Main South CDC</t>
  </si>
  <si>
    <t>206 West</t>
  </si>
  <si>
    <t>206 West Broadway_x000D_
South Boston, MA 02127</t>
  </si>
  <si>
    <t>Dedham Savings</t>
  </si>
  <si>
    <t>Local Inclusionary Zoning Funds, Other</t>
  </si>
  <si>
    <t>92 Grand Street Commons</t>
  </si>
  <si>
    <t>92 Grand Street_x000D_
Worcester, MA 01610</t>
  </si>
  <si>
    <t>Clark UnIversity</t>
  </si>
  <si>
    <t>Clark UnIversity Line of Credit</t>
  </si>
  <si>
    <t>State HOME, Housing Stabilization Fund (HSF), Affordable Housing Trust Fund, State Low Income Housing Tax Credits, Mass Rental Voucher Program (MRVP), Community Based Housing (CBH)</t>
  </si>
  <si>
    <t>MHP, The Life Initiative</t>
  </si>
  <si>
    <t>Fenway CDC</t>
  </si>
  <si>
    <t>Preservation of Expiring Use</t>
  </si>
  <si>
    <t>Newcastle Saranac</t>
  </si>
  <si>
    <t>597 - 627 Columbus Ave_x000D_
Boston, MA 02118</t>
  </si>
  <si>
    <t>Commercial, Other Community Facility, Residential (mixed-use)</t>
  </si>
  <si>
    <t>The Schochet Companies</t>
  </si>
  <si>
    <t>Boston Neighborhood Housing Trust</t>
  </si>
  <si>
    <t>MassHousing (other than Trust or Workforce Housing), Brownfields, Mass Rental Voucher Program (MRVP), Capital Improvement Preservation Fund (CIPF), State Historic Tax Credit</t>
  </si>
  <si>
    <t>North Shore CDC</t>
  </si>
  <si>
    <t>The Lighthouses</t>
  </si>
  <si>
    <t>34 Peabody St_x000D_
47 Leavitt St_x000D_
Salem, MA 01970</t>
  </si>
  <si>
    <t>Blue Hub Capital</t>
  </si>
  <si>
    <t>Housing Stabilization Fund (HSF), Housing Innovations Fund (HIF), Community Based Housing (CBH), Commercial Area Transit Node Housing Program (CATNHP)</t>
  </si>
  <si>
    <t>Harbor Village</t>
  </si>
  <si>
    <t>206 Main Street_x000D_
Gloucester, MA 01930</t>
  </si>
  <si>
    <t>Family Housing (multi-bedroom), Former Homeless, CBH and Section 811 clients</t>
  </si>
  <si>
    <t>Action Inc</t>
  </si>
  <si>
    <t>Housing Ministries of New England</t>
  </si>
  <si>
    <t>local AHT</t>
  </si>
  <si>
    <t>Housing Innovations Fund (HIF), Affordable Housing Trust Fund, State Low Income Housing Tax Credits, Brownfields, Mass Rental Voucher Program (MRVP), Community Based Housing (CBH), Commercial Area Transit Node Housing Program (CATNHP), Other</t>
  </si>
  <si>
    <t>Section 811</t>
  </si>
  <si>
    <t>MHP, Eastern Bank</t>
  </si>
  <si>
    <t>Harbor Lafayette Homes</t>
  </si>
  <si>
    <t>104 Lafayette Street_x000D_
15-17 Harbor Street_x000D_
Salem, MA 01970</t>
  </si>
  <si>
    <t>Office, Residential (mixed-use)</t>
  </si>
  <si>
    <t>Single Person Occupancy, Former Homeless, Department of Mental Health clients, Youth transitioning out of foster care</t>
  </si>
  <si>
    <t>Just A Start</t>
  </si>
  <si>
    <t>Rindge Commons Phase 1</t>
  </si>
  <si>
    <t>402 Rindge Ave_x000D_
Cambridge, MA 02140</t>
  </si>
  <si>
    <t>Office, Other Community Facility, Residential (mixed-use)</t>
  </si>
  <si>
    <t>Exterior envelope insulated beyond requirements of base Building Code (e.g. continuous air filtration barrier, effective air sealing, installation of minimally expanding spray foam insulation, etc.), Renewable energy (e.g. solar photovoltaics, solar thermal collectors for hot water, wind, bio-diesel, etc.)</t>
  </si>
  <si>
    <t>capital one grant</t>
  </si>
  <si>
    <t>affordable housing trust</t>
  </si>
  <si>
    <t>Federal Tax Credits (LIHTC), Section 8, New Market Tax Credits</t>
  </si>
  <si>
    <t>Is this project a scattered site?16</t>
  </si>
  <si>
    <t>What is the current development stage as of December 31st?17</t>
  </si>
  <si>
    <t>What is the actual or projected year of substantial completion?18</t>
  </si>
  <si>
    <t>What is the primary development strategy?19</t>
  </si>
  <si>
    <t>Please describe.20</t>
  </si>
  <si>
    <t>Please describe.21</t>
  </si>
  <si>
    <t>Do you track MBE soft cost contracting percentages?22</t>
  </si>
  <si>
    <t>Do you track WBE hard cost contracting percentages?23</t>
  </si>
  <si>
    <t>Did you track the percentage of job hours that went to people of color?24</t>
  </si>
  <si>
    <t>Did you track the percentage of job hours that went to local residents?25</t>
  </si>
  <si>
    <t>What is the total number of units for this project?26</t>
  </si>
  <si>
    <t>How many are rental?27</t>
  </si>
  <si>
    <t>How many are homeownership units?28</t>
  </si>
  <si>
    <t>How many units of another ownership type are included in this project?29</t>
  </si>
  <si>
    <t>Please describe.30</t>
  </si>
  <si>
    <t>Enter number of units: Less than or equal to 30% Area Median Income31</t>
  </si>
  <si>
    <t>Enter number of units: 31-60% Area Median Income32</t>
  </si>
  <si>
    <t>Enter number of units: 61-80% Area Median Income33</t>
  </si>
  <si>
    <t>Enter number of units: greater than or equal to 81% Area Median Income34</t>
  </si>
  <si>
    <t>Indicate other household characteristics targeted by this project.35</t>
  </si>
  <si>
    <t>List any partners that collaborated on this project.36</t>
  </si>
  <si>
    <t>Is this project currently or in the process of becoming smoke-free?37</t>
  </si>
  <si>
    <t>Is this project located within one half (1/2) mile of major public transit with nearby services?38</t>
  </si>
  <si>
    <t>Does this project incorporate environmentally sustainable development or operating strategies?39</t>
  </si>
  <si>
    <t>Please specify these environmental strategies.40</t>
  </si>
  <si>
    <t>Describe any other environmentally-sustainable development, integrated design, or operating strategies included in this project.41</t>
  </si>
  <si>
    <t>Indicate any PREDEVELOPMENT finance sources for this project.42</t>
  </si>
  <si>
    <t>Please describe.43</t>
  </si>
  <si>
    <t>Indicate any MUNICIPAL finance sources for this project.44</t>
  </si>
  <si>
    <t>Please describe.45</t>
  </si>
  <si>
    <t>Indicate any STATE finance sources for this project.46</t>
  </si>
  <si>
    <t>Please describe.47</t>
  </si>
  <si>
    <t>Indicate any FEDERAL finance sources for this project.48</t>
  </si>
  <si>
    <t>Please describe.49</t>
  </si>
  <si>
    <t>Indicate any PRIVATE finance sources for this project.50</t>
  </si>
  <si>
    <t>Please describe the other financial institution(s).51</t>
  </si>
  <si>
    <t>Please describe the other foundation(s).52</t>
  </si>
  <si>
    <t>Please describe the other private source(s).53</t>
  </si>
  <si>
    <t>Totals</t>
  </si>
  <si>
    <t>includes placeholder entries</t>
  </si>
  <si>
    <t>What is the toal number of construction jobs created</t>
  </si>
  <si>
    <t>Sum of Complete Projects Construction Jobs Created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</si>
</sst>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6">
    <xf numFmtId="0" fontId="0" fillId="0" borderId="0" xfId="0"/>
    <xf numFmtId="0" fontId="0" fillId="0" borderId="0" xfId="0" applyAlignment="1">
      <alignment wrapText="1"/>
    </xf>
    <xf numFmtId="164" fontId="0" fillId="0" borderId="0" xfId="42" applyNumberFormat="1" applyFont="1"/>
    <xf numFmtId="165" fontId="0" fillId="0" borderId="0" xfId="43" applyNumberFormat="1" applyFont="1"/>
    <xf numFmtId="0" fontId="0" fillId="0" borderId="0" xfId="0" applyAlignment="1">
      <alignment horizontal="right"/>
    </xf>
    <xf numFmtId="0" fontId="16" fillId="0" borderId="0" xfId="0" applyFont="1"/>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urrency" xfId="43"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font>
        <b val="0"/>
        <i val="0"/>
        <strike val="0"/>
        <condense val="0"/>
        <extend val="0"/>
        <outline val="0"/>
        <shadow val="0"/>
        <u val="none"/>
        <vertAlign val="baseline"/>
        <sz val="11"/>
        <color theme="1"/>
        <name val="Calibri"/>
        <family val="2"/>
        <scheme val="minor"/>
      </font>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4" formatCode="_(* #,##0_);_(* \(#,##0\);_(* &quot;-&quot;??_);_(@_)"/>
    </dxf>
    <dxf>
      <numFmt numFmtId="165" formatCode="_(&quot;$&quot;* #,##0_);_(&quot;$&quot;* \(#,##0\);_(&quot;$&quot;* &quot;-&quot;??_);_(@_)"/>
    </dxf>
    <dxf>
      <numFmt numFmtId="164" formatCode="_(* #,##0_);_(* \(#,##0\);_(* &quot;-&quot;??_);_(@_)"/>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A37" totalsRowShown="0">
  <autoFilter ref="A1:BA37" xr:uid="{00000000-0009-0000-0100-000001000000}"/>
  <sortState xmlns:xlrd2="http://schemas.microsoft.com/office/spreadsheetml/2017/richdata2" ref="A2:BA37">
    <sortCondition ref="A1:A37"/>
  </sortState>
  <tableColumns count="53">
    <tableColumn id="1" xr3:uid="{00000000-0010-0000-0000-000001000000}" name="Member"/>
    <tableColumn id="2" xr3:uid="{00000000-0010-0000-0000-000002000000}" name="Project Name"/>
    <tableColumn id="3" xr3:uid="{00000000-0010-0000-0000-000003000000}" name="What is the address of this project?" dataDxfId="11"/>
    <tableColumn id="4" xr3:uid="{00000000-0010-0000-0000-000004000000}" name="Which type of project are you reporting on?"/>
    <tableColumn id="63" xr3:uid="{00000000-0010-0000-0000-00003F000000}" name="Is this project a scattered site?16"/>
    <tableColumn id="64" xr3:uid="{00000000-0010-0000-0000-000040000000}" name="What is the current development stage as of December 31st?17"/>
    <tableColumn id="65" xr3:uid="{00000000-0010-0000-0000-000041000000}" name="What is the actual or projected year of substantial completion?18"/>
    <tableColumn id="66" xr3:uid="{00000000-0010-0000-0000-000042000000}" name="What is the primary development strategy?19"/>
    <tableColumn id="67" xr3:uid="{00000000-0010-0000-0000-000043000000}" name="Please describe.20"/>
    <tableColumn id="68" xr3:uid="{00000000-0010-0000-0000-000044000000}" name="What is the development type for this project?"/>
    <tableColumn id="69" xr3:uid="{00000000-0010-0000-0000-000045000000}" name="Please describe.21"/>
    <tableColumn id="70" xr3:uid="{00000000-0010-0000-0000-000046000000}" name="What is the commercial square footage for this project?" dataDxfId="10" dataCellStyle="Comma"/>
    <tableColumn id="71" xr3:uid="{00000000-0010-0000-0000-000047000000}" name="What is the actual or projected total development cost?" dataDxfId="9" dataCellStyle="Currency"/>
    <tableColumn id="72" xr3:uid="{00000000-0010-0000-0000-000048000000}" name="What was the MBE hard cost contracting percentages?"/>
    <tableColumn id="73" xr3:uid="{00000000-0010-0000-0000-000049000000}" name="Do you track MBE soft cost contracting percentages?22"/>
    <tableColumn id="74" xr3:uid="{00000000-0010-0000-0000-00004A000000}" name="Do you track WBE hard cost contracting percentages?23"/>
    <tableColumn id="75" xr3:uid="{00000000-0010-0000-0000-00004B000000}" name="Do you track WBE soft cost contracting percentages?"/>
    <tableColumn id="76" xr3:uid="{00000000-0010-0000-0000-00004C000000}" name="Did you track the percentage of job hours that went to people of color?24"/>
    <tableColumn id="77" xr3:uid="{00000000-0010-0000-0000-00004D000000}" name="Did you estimate the percentage of job hours that went to women?"/>
    <tableColumn id="78" xr3:uid="{00000000-0010-0000-0000-00004E000000}" name="Did you track the percentage of job hours that went to local residents?25"/>
    <tableColumn id="79" xr3:uid="{00000000-0010-0000-0000-00004F000000}" name="What is the total number of units for this project?26" dataDxfId="8" dataCellStyle="Comma"/>
    <tableColumn id="5" xr3:uid="{11742866-A1E2-4C15-9109-89B386BA2FDF}" name="What is the toal number of construction jobs created" dataDxfId="0" dataCellStyle="Comma">
      <calculatedColumnFormula>U2*1.61</calculatedColumnFormula>
    </tableColumn>
    <tableColumn id="80" xr3:uid="{00000000-0010-0000-0000-000050000000}" name="How many are rental?27" dataDxfId="7" dataCellStyle="Comma"/>
    <tableColumn id="81" xr3:uid="{00000000-0010-0000-0000-000051000000}" name="How many are homeownership units?28" dataDxfId="6" dataCellStyle="Comma"/>
    <tableColumn id="82" xr3:uid="{00000000-0010-0000-0000-000052000000}" name="How many units of another ownership type are included in this project?29" dataDxfId="5" dataCellStyle="Comma"/>
    <tableColumn id="83" xr3:uid="{00000000-0010-0000-0000-000053000000}" name="Please describe.30"/>
    <tableColumn id="84" xr3:uid="{00000000-0010-0000-0000-000054000000}" name="Enter number of units: Less than or equal to 30% Area Median Income31" dataDxfId="4" dataCellStyle="Comma"/>
    <tableColumn id="85" xr3:uid="{00000000-0010-0000-0000-000055000000}" name="Enter number of units: 31-60% Area Median Income32" dataDxfId="3" dataCellStyle="Comma"/>
    <tableColumn id="86" xr3:uid="{00000000-0010-0000-0000-000056000000}" name="Enter number of units: 61-80% Area Median Income33" dataDxfId="2" dataCellStyle="Comma"/>
    <tableColumn id="87" xr3:uid="{00000000-0010-0000-0000-000057000000}" name="Enter number of units: greater than or equal to 81% Area Median Income34" dataDxfId="1" dataCellStyle="Comma"/>
    <tableColumn id="88" xr3:uid="{00000000-0010-0000-0000-000058000000}" name="Indicate other household characteristics targeted by this project.35"/>
    <tableColumn id="89" xr3:uid="{00000000-0010-0000-0000-000059000000}" name="How many commercial tenants are served by facility?"/>
    <tableColumn id="90" xr3:uid="{00000000-0010-0000-0000-00005A000000}" name="How many jobs created/maintained by tenants of this facility?"/>
    <tableColumn id="91" xr3:uid="{00000000-0010-0000-0000-00005B000000}" name="List any partners that collaborated on this project.36"/>
    <tableColumn id="92" xr3:uid="{00000000-0010-0000-0000-00005C000000}" name="Is this project currently or in the process of becoming smoke-free?37"/>
    <tableColumn id="93" xr3:uid="{00000000-0010-0000-0000-00005D000000}" name="Is this project located within one half (1/2) mile of major public transit with nearby services?38"/>
    <tableColumn id="94" xr3:uid="{00000000-0010-0000-0000-00005E000000}" name="Does this project incorporate environmentally sustainable development or operating strategies?39"/>
    <tableColumn id="95" xr3:uid="{00000000-0010-0000-0000-00005F000000}" name="Please specify these environmental strategies.40"/>
    <tableColumn id="96" xr3:uid="{00000000-0010-0000-0000-000060000000}" name="Describe any other environmentally-sustainable development, integrated design, or operating strategies included in this project.41"/>
    <tableColumn id="97" xr3:uid="{00000000-0010-0000-0000-000061000000}" name="Indicate any PREDEVELOPMENT finance sources for this project.42"/>
    <tableColumn id="98" xr3:uid="{00000000-0010-0000-0000-000062000000}" name="Please describe.43"/>
    <tableColumn id="99" xr3:uid="{00000000-0010-0000-0000-000063000000}" name="Indicate any MUNICIPAL finance sources for this project.44"/>
    <tableColumn id="100" xr3:uid="{00000000-0010-0000-0000-000064000000}" name="Please describe.45"/>
    <tableColumn id="101" xr3:uid="{00000000-0010-0000-0000-000065000000}" name="Indicate any STATE finance sources for this project.46"/>
    <tableColumn id="102" xr3:uid="{00000000-0010-0000-0000-000066000000}" name="Please describe.47"/>
    <tableColumn id="103" xr3:uid="{00000000-0010-0000-0000-000067000000}" name="Indicate any FEDERAL finance sources for this project.48"/>
    <tableColumn id="104" xr3:uid="{00000000-0010-0000-0000-000068000000}" name="Please describe.49"/>
    <tableColumn id="105" xr3:uid="{00000000-0010-0000-0000-000069000000}" name="Indicate any PRIVATE finance sources for this project.50"/>
    <tableColumn id="106" xr3:uid="{00000000-0010-0000-0000-00006A000000}" name="Please describe the other financial institution(s).51"/>
    <tableColumn id="107" xr3:uid="{00000000-0010-0000-0000-00006B000000}" name="Please describe the other foundation(s).52"/>
    <tableColumn id="108" xr3:uid="{00000000-0010-0000-0000-00006C000000}" name="Please describe the other private source(s).53"/>
    <tableColumn id="177" xr3:uid="{00000000-0010-0000-0000-0000B1000000}" name="Project Status"/>
    <tableColumn id="178" xr3:uid="{00000000-0010-0000-0000-0000B2000000}" name="Longitudinal RE Project Tracking Statu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40"/>
  <sheetViews>
    <sheetView tabSelected="1" topLeftCell="S25" workbookViewId="0">
      <selection activeCell="U40" sqref="U40"/>
    </sheetView>
  </sheetViews>
  <sheetFormatPr defaultRowHeight="15" x14ac:dyDescent="0.25"/>
  <cols>
    <col min="1" max="3" width="40" customWidth="1"/>
    <col min="4" max="4" width="41.7109375" customWidth="1"/>
    <col min="5" max="5" width="40" customWidth="1"/>
    <col min="6" max="6" width="58.85546875" customWidth="1"/>
    <col min="7" max="7" width="60.5703125" customWidth="1"/>
    <col min="8" max="8" width="43.5703125" customWidth="1"/>
    <col min="9" max="9" width="40" customWidth="1"/>
    <col min="10" max="10" width="44.5703125" customWidth="1"/>
    <col min="11" max="11" width="40" customWidth="1"/>
    <col min="12" max="12" width="52.140625" customWidth="1"/>
    <col min="13" max="13" width="52.28515625" customWidth="1"/>
    <col min="14" max="14" width="50.7109375" customWidth="1"/>
    <col min="15" max="15" width="50.85546875" customWidth="1"/>
    <col min="16" max="16" width="51.5703125" customWidth="1"/>
    <col min="17" max="17" width="49" customWidth="1"/>
    <col min="18" max="18" width="67.5703125" customWidth="1"/>
    <col min="19" max="19" width="62.42578125" customWidth="1"/>
    <col min="20" max="20" width="67" customWidth="1"/>
    <col min="21" max="22" width="48.85546875" customWidth="1"/>
    <col min="23" max="24" width="40" customWidth="1"/>
    <col min="25" max="25" width="68.28515625" customWidth="1"/>
    <col min="26" max="26" width="40" customWidth="1"/>
    <col min="27" max="27" width="66.42578125" customWidth="1"/>
    <col min="28" max="29" width="50.5703125" customWidth="1"/>
    <col min="30" max="30" width="69.140625" customWidth="1"/>
    <col min="31" max="31" width="62" customWidth="1"/>
    <col min="32" max="32" width="50" customWidth="1"/>
    <col min="33" max="33" width="57.85546875" customWidth="1"/>
    <col min="34" max="34" width="48.85546875" customWidth="1"/>
    <col min="35" max="35" width="63.5703125" customWidth="1"/>
    <col min="36" max="37" width="73.42578125" customWidth="1"/>
    <col min="38" max="38" width="46.42578125" customWidth="1"/>
    <col min="39" max="39" width="73.42578125" customWidth="1"/>
    <col min="40" max="40" width="61" customWidth="1"/>
    <col min="41" max="41" width="40" customWidth="1"/>
    <col min="42" max="42" width="54.7109375" customWidth="1"/>
    <col min="43" max="43" width="40" customWidth="1"/>
    <col min="44" max="44" width="49.7109375" customWidth="1"/>
    <col min="45" max="45" width="40" customWidth="1"/>
    <col min="46" max="46" width="52" customWidth="1"/>
    <col min="47" max="47" width="40" customWidth="1"/>
    <col min="48" max="48" width="51.85546875" customWidth="1"/>
    <col min="49" max="49" width="48.28515625" customWidth="1"/>
    <col min="50" max="50" width="40.85546875" customWidth="1"/>
    <col min="51" max="51" width="43.5703125" customWidth="1"/>
    <col min="52" max="52" width="40" customWidth="1"/>
    <col min="53" max="53" width="60" customWidth="1"/>
    <col min="54" max="55" width="40" customWidth="1"/>
  </cols>
  <sheetData>
    <row r="1" spans="1:53" x14ac:dyDescent="0.25">
      <c r="A1" t="s">
        <v>0</v>
      </c>
      <c r="B1" t="s">
        <v>1</v>
      </c>
      <c r="C1" t="s">
        <v>2</v>
      </c>
      <c r="D1" t="s">
        <v>3</v>
      </c>
      <c r="E1" t="s">
        <v>342</v>
      </c>
      <c r="F1" t="s">
        <v>343</v>
      </c>
      <c r="G1" t="s">
        <v>344</v>
      </c>
      <c r="H1" t="s">
        <v>345</v>
      </c>
      <c r="I1" t="s">
        <v>346</v>
      </c>
      <c r="J1" t="s">
        <v>4</v>
      </c>
      <c r="K1" t="s">
        <v>347</v>
      </c>
      <c r="L1" t="s">
        <v>5</v>
      </c>
      <c r="M1" t="s">
        <v>6</v>
      </c>
      <c r="N1" t="s">
        <v>7</v>
      </c>
      <c r="O1" t="s">
        <v>348</v>
      </c>
      <c r="P1" t="s">
        <v>349</v>
      </c>
      <c r="Q1" t="s">
        <v>8</v>
      </c>
      <c r="R1" t="s">
        <v>350</v>
      </c>
      <c r="S1" t="s">
        <v>9</v>
      </c>
      <c r="T1" t="s">
        <v>351</v>
      </c>
      <c r="U1" t="s">
        <v>352</v>
      </c>
      <c r="V1" t="s">
        <v>382</v>
      </c>
      <c r="W1" t="s">
        <v>353</v>
      </c>
      <c r="X1" t="s">
        <v>354</v>
      </c>
      <c r="Y1" t="s">
        <v>355</v>
      </c>
      <c r="Z1" t="s">
        <v>356</v>
      </c>
      <c r="AA1" t="s">
        <v>357</v>
      </c>
      <c r="AB1" t="s">
        <v>358</v>
      </c>
      <c r="AC1" t="s">
        <v>359</v>
      </c>
      <c r="AD1" t="s">
        <v>360</v>
      </c>
      <c r="AE1" t="s">
        <v>361</v>
      </c>
      <c r="AF1" t="s">
        <v>10</v>
      </c>
      <c r="AG1" t="s">
        <v>11</v>
      </c>
      <c r="AH1" t="s">
        <v>362</v>
      </c>
      <c r="AI1" t="s">
        <v>363</v>
      </c>
      <c r="AJ1" t="s">
        <v>364</v>
      </c>
      <c r="AK1" t="s">
        <v>365</v>
      </c>
      <c r="AL1" t="s">
        <v>366</v>
      </c>
      <c r="AM1" t="s">
        <v>367</v>
      </c>
      <c r="AN1" t="s">
        <v>368</v>
      </c>
      <c r="AO1" t="s">
        <v>369</v>
      </c>
      <c r="AP1" t="s">
        <v>370</v>
      </c>
      <c r="AQ1" t="s">
        <v>371</v>
      </c>
      <c r="AR1" t="s">
        <v>372</v>
      </c>
      <c r="AS1" t="s">
        <v>373</v>
      </c>
      <c r="AT1" t="s">
        <v>374</v>
      </c>
      <c r="AU1" t="s">
        <v>375</v>
      </c>
      <c r="AV1" t="s">
        <v>376</v>
      </c>
      <c r="AW1" t="s">
        <v>377</v>
      </c>
      <c r="AX1" t="s">
        <v>378</v>
      </c>
      <c r="AY1" t="s">
        <v>379</v>
      </c>
      <c r="AZ1" t="s">
        <v>12</v>
      </c>
      <c r="BA1" t="s">
        <v>13</v>
      </c>
    </row>
    <row r="2" spans="1:53" ht="30" x14ac:dyDescent="0.25">
      <c r="A2" t="s">
        <v>23</v>
      </c>
      <c r="B2" t="s">
        <v>24</v>
      </c>
      <c r="C2" s="1" t="s">
        <v>25</v>
      </c>
      <c r="D2" t="s">
        <v>26</v>
      </c>
      <c r="E2" t="s">
        <v>19</v>
      </c>
      <c r="F2" t="s">
        <v>27</v>
      </c>
      <c r="G2">
        <v>2023</v>
      </c>
      <c r="H2" t="s">
        <v>16</v>
      </c>
      <c r="J2" t="s">
        <v>28</v>
      </c>
      <c r="L2" s="2">
        <v>404098</v>
      </c>
      <c r="M2" s="3">
        <v>200000000</v>
      </c>
      <c r="U2" s="2">
        <v>168</v>
      </c>
      <c r="V2" s="2">
        <f t="shared" ref="V2:V37" si="0">U2*1.61</f>
        <v>270.48</v>
      </c>
      <c r="W2" s="2">
        <v>105</v>
      </c>
      <c r="X2" s="2">
        <v>63</v>
      </c>
      <c r="Y2" s="2">
        <v>0</v>
      </c>
      <c r="AA2" s="2">
        <v>17</v>
      </c>
      <c r="AB2" s="2">
        <v>53</v>
      </c>
      <c r="AC2" s="2">
        <v>98</v>
      </c>
      <c r="AD2" s="2">
        <v>0</v>
      </c>
      <c r="AE2" t="s">
        <v>29</v>
      </c>
      <c r="AF2">
        <v>2</v>
      </c>
      <c r="AG2">
        <v>50</v>
      </c>
      <c r="AH2" t="s">
        <v>30</v>
      </c>
      <c r="AI2" t="s">
        <v>19</v>
      </c>
      <c r="AJ2" t="s">
        <v>14</v>
      </c>
      <c r="AK2" t="s">
        <v>14</v>
      </c>
      <c r="AL2" t="s">
        <v>31</v>
      </c>
      <c r="AN2" t="s">
        <v>32</v>
      </c>
      <c r="AP2" t="s">
        <v>33</v>
      </c>
      <c r="AR2" t="s">
        <v>34</v>
      </c>
      <c r="AT2" t="s">
        <v>35</v>
      </c>
      <c r="AV2" t="s">
        <v>36</v>
      </c>
      <c r="AZ2" t="s">
        <v>37</v>
      </c>
      <c r="BA2" t="s">
        <v>22</v>
      </c>
    </row>
    <row r="3" spans="1:53" ht="30" x14ac:dyDescent="0.25">
      <c r="A3" t="s">
        <v>49</v>
      </c>
      <c r="B3" t="s">
        <v>50</v>
      </c>
      <c r="C3" s="1" t="s">
        <v>51</v>
      </c>
      <c r="D3" t="s">
        <v>26</v>
      </c>
      <c r="E3" t="s">
        <v>19</v>
      </c>
      <c r="F3" t="s">
        <v>38</v>
      </c>
      <c r="G3">
        <v>2021</v>
      </c>
      <c r="H3" t="s">
        <v>16</v>
      </c>
      <c r="J3" t="s">
        <v>52</v>
      </c>
      <c r="L3" s="2">
        <v>40000</v>
      </c>
      <c r="M3" s="3">
        <v>33000000</v>
      </c>
      <c r="U3" s="2">
        <v>45</v>
      </c>
      <c r="V3" s="2">
        <f t="shared" si="0"/>
        <v>72.45</v>
      </c>
      <c r="W3" s="2">
        <v>45</v>
      </c>
      <c r="X3" s="2">
        <v>0</v>
      </c>
      <c r="Y3" s="2">
        <v>0</v>
      </c>
      <c r="AA3" s="2">
        <v>21</v>
      </c>
      <c r="AB3" s="2">
        <v>24</v>
      </c>
      <c r="AC3" s="2">
        <v>0</v>
      </c>
      <c r="AD3" s="2">
        <v>0</v>
      </c>
      <c r="AE3" t="s">
        <v>53</v>
      </c>
      <c r="AF3">
        <v>4</v>
      </c>
      <c r="AG3">
        <v>60</v>
      </c>
      <c r="AH3" t="s">
        <v>54</v>
      </c>
      <c r="AI3" t="s">
        <v>14</v>
      </c>
      <c r="AJ3" t="s">
        <v>14</v>
      </c>
      <c r="AK3" t="s">
        <v>14</v>
      </c>
      <c r="AL3" t="s">
        <v>55</v>
      </c>
      <c r="AN3" t="s">
        <v>56</v>
      </c>
      <c r="AO3" t="s">
        <v>57</v>
      </c>
      <c r="AP3" t="s">
        <v>58</v>
      </c>
      <c r="AR3" t="s">
        <v>59</v>
      </c>
      <c r="AT3" t="s">
        <v>60</v>
      </c>
      <c r="AV3" t="s">
        <v>61</v>
      </c>
      <c r="AX3" t="s">
        <v>62</v>
      </c>
      <c r="AY3" t="s">
        <v>63</v>
      </c>
      <c r="AZ3" t="s">
        <v>21</v>
      </c>
      <c r="BA3" t="s">
        <v>22</v>
      </c>
    </row>
    <row r="4" spans="1:53" ht="30" x14ac:dyDescent="0.25">
      <c r="A4" t="s">
        <v>181</v>
      </c>
      <c r="B4" t="s">
        <v>182</v>
      </c>
      <c r="C4" s="1" t="s">
        <v>183</v>
      </c>
      <c r="D4" t="s">
        <v>26</v>
      </c>
      <c r="E4" t="s">
        <v>19</v>
      </c>
      <c r="F4" t="s">
        <v>38</v>
      </c>
      <c r="G4">
        <v>2020</v>
      </c>
      <c r="H4" t="s">
        <v>16</v>
      </c>
      <c r="J4" t="s">
        <v>114</v>
      </c>
      <c r="L4" s="2">
        <v>2000</v>
      </c>
      <c r="M4" s="3">
        <v>19000000</v>
      </c>
      <c r="U4" s="2">
        <v>44</v>
      </c>
      <c r="V4" s="2">
        <f t="shared" si="0"/>
        <v>70.84</v>
      </c>
      <c r="W4" s="2">
        <v>44</v>
      </c>
      <c r="X4" s="2">
        <v>0</v>
      </c>
      <c r="Y4" s="2">
        <v>0</v>
      </c>
      <c r="AA4" s="2">
        <v>8</v>
      </c>
      <c r="AB4" s="2">
        <v>36</v>
      </c>
      <c r="AC4" s="2">
        <v>0</v>
      </c>
      <c r="AD4" s="2">
        <v>0</v>
      </c>
      <c r="AE4" t="s">
        <v>184</v>
      </c>
      <c r="AF4">
        <v>1</v>
      </c>
      <c r="AG4">
        <v>0</v>
      </c>
      <c r="AH4" t="s">
        <v>185</v>
      </c>
      <c r="AI4" t="s">
        <v>14</v>
      </c>
      <c r="AJ4" t="s">
        <v>14</v>
      </c>
      <c r="AK4" t="s">
        <v>14</v>
      </c>
      <c r="AL4" t="s">
        <v>31</v>
      </c>
      <c r="AN4" t="s">
        <v>186</v>
      </c>
      <c r="AP4" t="s">
        <v>42</v>
      </c>
      <c r="AR4" t="s">
        <v>77</v>
      </c>
      <c r="AT4" t="s">
        <v>20</v>
      </c>
      <c r="AV4" t="s">
        <v>187</v>
      </c>
      <c r="AW4" t="s">
        <v>144</v>
      </c>
      <c r="AZ4" t="s">
        <v>21</v>
      </c>
      <c r="BA4" t="s">
        <v>22</v>
      </c>
    </row>
    <row r="5" spans="1:53" ht="30" x14ac:dyDescent="0.25">
      <c r="A5" t="s">
        <v>181</v>
      </c>
      <c r="B5" t="s">
        <v>289</v>
      </c>
      <c r="C5" s="1" t="s">
        <v>290</v>
      </c>
      <c r="D5" t="s">
        <v>26</v>
      </c>
      <c r="E5" t="s">
        <v>19</v>
      </c>
      <c r="F5" t="s">
        <v>27</v>
      </c>
      <c r="G5">
        <v>2022</v>
      </c>
      <c r="H5" t="s">
        <v>16</v>
      </c>
      <c r="J5" t="s">
        <v>114</v>
      </c>
      <c r="L5" s="2">
        <v>1800</v>
      </c>
      <c r="M5" s="3">
        <v>13000000</v>
      </c>
      <c r="U5" s="2">
        <v>27</v>
      </c>
      <c r="V5" s="2">
        <f t="shared" si="0"/>
        <v>43.470000000000006</v>
      </c>
      <c r="W5" s="2">
        <v>27</v>
      </c>
      <c r="X5" s="2">
        <v>0</v>
      </c>
      <c r="Y5" s="2">
        <v>0</v>
      </c>
      <c r="AA5" s="2">
        <v>8</v>
      </c>
      <c r="AB5" s="2">
        <v>19</v>
      </c>
      <c r="AC5" s="2">
        <v>0</v>
      </c>
      <c r="AD5" s="2">
        <v>0</v>
      </c>
      <c r="AE5" t="s">
        <v>291</v>
      </c>
      <c r="AF5">
        <v>1</v>
      </c>
      <c r="AG5">
        <v>0</v>
      </c>
      <c r="AH5" t="s">
        <v>292</v>
      </c>
      <c r="AI5" t="s">
        <v>14</v>
      </c>
      <c r="AJ5" t="s">
        <v>14</v>
      </c>
      <c r="AK5" t="s">
        <v>14</v>
      </c>
      <c r="AL5" t="s">
        <v>103</v>
      </c>
      <c r="AM5" t="s">
        <v>148</v>
      </c>
      <c r="AN5" t="s">
        <v>142</v>
      </c>
      <c r="AO5" t="s">
        <v>293</v>
      </c>
      <c r="AP5" t="s">
        <v>42</v>
      </c>
      <c r="AR5" t="s">
        <v>103</v>
      </c>
      <c r="AS5" t="s">
        <v>294</v>
      </c>
      <c r="AV5" t="s">
        <v>295</v>
      </c>
      <c r="AY5" t="s">
        <v>296</v>
      </c>
      <c r="AZ5" t="s">
        <v>21</v>
      </c>
      <c r="BA5" t="s">
        <v>22</v>
      </c>
    </row>
    <row r="6" spans="1:53" ht="30" x14ac:dyDescent="0.25">
      <c r="A6" t="s">
        <v>268</v>
      </c>
      <c r="B6" t="s">
        <v>269</v>
      </c>
      <c r="C6" s="1" t="s">
        <v>270</v>
      </c>
      <c r="D6" t="s">
        <v>26</v>
      </c>
      <c r="E6" t="s">
        <v>19</v>
      </c>
      <c r="F6" t="s">
        <v>111</v>
      </c>
      <c r="G6">
        <v>2023</v>
      </c>
      <c r="H6" t="s">
        <v>16</v>
      </c>
      <c r="J6" t="s">
        <v>162</v>
      </c>
      <c r="K6" t="s">
        <v>271</v>
      </c>
      <c r="L6" s="2">
        <v>608</v>
      </c>
      <c r="M6" s="3">
        <v>7613977</v>
      </c>
      <c r="U6" s="2">
        <v>16</v>
      </c>
      <c r="V6" s="2">
        <f t="shared" si="0"/>
        <v>25.76</v>
      </c>
      <c r="W6" s="2">
        <v>0</v>
      </c>
      <c r="X6" s="2">
        <v>16</v>
      </c>
      <c r="Y6" s="2">
        <v>0</v>
      </c>
      <c r="AA6" s="2">
        <v>0</v>
      </c>
      <c r="AB6" s="2">
        <v>0</v>
      </c>
      <c r="AC6" s="2">
        <v>6</v>
      </c>
      <c r="AD6" s="2">
        <v>10</v>
      </c>
      <c r="AE6" t="s">
        <v>71</v>
      </c>
      <c r="AF6">
        <v>1</v>
      </c>
      <c r="AG6">
        <v>0</v>
      </c>
      <c r="AH6" t="s">
        <v>272</v>
      </c>
      <c r="AI6" t="s">
        <v>19</v>
      </c>
      <c r="AJ6" t="s">
        <v>14</v>
      </c>
      <c r="AK6" t="s">
        <v>14</v>
      </c>
      <c r="AL6" t="s">
        <v>188</v>
      </c>
      <c r="AN6" t="s">
        <v>47</v>
      </c>
      <c r="AP6" t="s">
        <v>58</v>
      </c>
      <c r="AR6" t="s">
        <v>44</v>
      </c>
      <c r="AT6" t="s">
        <v>44</v>
      </c>
      <c r="AV6" t="s">
        <v>89</v>
      </c>
      <c r="AY6" t="s">
        <v>273</v>
      </c>
      <c r="AZ6" t="s">
        <v>37</v>
      </c>
      <c r="BA6" t="s">
        <v>22</v>
      </c>
    </row>
    <row r="7" spans="1:53" ht="30" x14ac:dyDescent="0.25">
      <c r="A7" t="s">
        <v>268</v>
      </c>
      <c r="B7" t="s">
        <v>274</v>
      </c>
      <c r="C7" s="1" t="s">
        <v>275</v>
      </c>
      <c r="D7" t="s">
        <v>26</v>
      </c>
      <c r="E7" t="s">
        <v>19</v>
      </c>
      <c r="F7" t="s">
        <v>27</v>
      </c>
      <c r="G7">
        <v>2021</v>
      </c>
      <c r="H7" t="s">
        <v>16</v>
      </c>
      <c r="J7" t="s">
        <v>114</v>
      </c>
      <c r="L7" s="2">
        <v>4000</v>
      </c>
      <c r="M7" s="3">
        <v>19671438</v>
      </c>
      <c r="U7" s="2">
        <v>35</v>
      </c>
      <c r="V7" s="2">
        <f t="shared" si="0"/>
        <v>56.35</v>
      </c>
      <c r="W7" s="2">
        <v>35</v>
      </c>
      <c r="X7" s="2">
        <v>0</v>
      </c>
      <c r="Y7" s="2">
        <v>0</v>
      </c>
      <c r="AA7" s="2">
        <v>8</v>
      </c>
      <c r="AB7" s="2">
        <v>27</v>
      </c>
      <c r="AC7" s="2">
        <v>0</v>
      </c>
      <c r="AD7" s="2">
        <v>0</v>
      </c>
      <c r="AE7" t="s">
        <v>276</v>
      </c>
      <c r="AF7">
        <v>3</v>
      </c>
      <c r="AG7">
        <v>20</v>
      </c>
      <c r="AI7" t="s">
        <v>19</v>
      </c>
      <c r="AJ7" t="s">
        <v>14</v>
      </c>
      <c r="AK7" t="s">
        <v>14</v>
      </c>
      <c r="AL7" t="s">
        <v>31</v>
      </c>
      <c r="AN7" t="s">
        <v>32</v>
      </c>
      <c r="AP7" t="s">
        <v>76</v>
      </c>
      <c r="AR7" t="s">
        <v>277</v>
      </c>
      <c r="AT7" t="s">
        <v>35</v>
      </c>
      <c r="AV7" t="s">
        <v>278</v>
      </c>
      <c r="AZ7" t="s">
        <v>21</v>
      </c>
      <c r="BA7" t="s">
        <v>22</v>
      </c>
    </row>
    <row r="8" spans="1:53" ht="30" x14ac:dyDescent="0.25">
      <c r="A8" t="s">
        <v>211</v>
      </c>
      <c r="B8" t="s">
        <v>212</v>
      </c>
      <c r="C8" s="1" t="s">
        <v>213</v>
      </c>
      <c r="D8" t="s">
        <v>26</v>
      </c>
      <c r="E8" t="s">
        <v>19</v>
      </c>
      <c r="F8" t="s">
        <v>38</v>
      </c>
      <c r="G8">
        <v>2021</v>
      </c>
      <c r="H8" t="s">
        <v>16</v>
      </c>
      <c r="J8" t="s">
        <v>94</v>
      </c>
      <c r="L8" s="2">
        <v>20000</v>
      </c>
      <c r="M8" s="3">
        <v>42000000</v>
      </c>
      <c r="U8" s="2">
        <v>89</v>
      </c>
      <c r="V8" s="2">
        <f t="shared" si="0"/>
        <v>143.29000000000002</v>
      </c>
      <c r="W8" s="2">
        <v>80</v>
      </c>
      <c r="X8" s="2">
        <v>9</v>
      </c>
      <c r="Y8" s="2">
        <v>0</v>
      </c>
      <c r="AA8" s="2">
        <v>8</v>
      </c>
      <c r="AB8" s="2">
        <v>36</v>
      </c>
      <c r="AC8" s="2">
        <v>13</v>
      </c>
      <c r="AD8" s="2">
        <v>23</v>
      </c>
      <c r="AE8" t="s">
        <v>46</v>
      </c>
      <c r="AF8">
        <v>6</v>
      </c>
      <c r="AG8">
        <v>65</v>
      </c>
      <c r="AH8" t="s">
        <v>214</v>
      </c>
      <c r="AI8" t="s">
        <v>14</v>
      </c>
      <c r="AJ8" t="s">
        <v>14</v>
      </c>
      <c r="AK8" t="s">
        <v>14</v>
      </c>
      <c r="AL8" t="s">
        <v>215</v>
      </c>
      <c r="AN8" t="s">
        <v>216</v>
      </c>
      <c r="AP8" t="s">
        <v>217</v>
      </c>
      <c r="AR8" t="s">
        <v>218</v>
      </c>
      <c r="AT8" t="s">
        <v>219</v>
      </c>
      <c r="AV8" t="s">
        <v>220</v>
      </c>
      <c r="AW8" t="s">
        <v>221</v>
      </c>
      <c r="AZ8" t="s">
        <v>21</v>
      </c>
      <c r="BA8" t="s">
        <v>22</v>
      </c>
    </row>
    <row r="9" spans="1:53" ht="30" x14ac:dyDescent="0.25">
      <c r="A9" t="s">
        <v>308</v>
      </c>
      <c r="B9" t="s">
        <v>310</v>
      </c>
      <c r="C9" s="1" t="s">
        <v>311</v>
      </c>
      <c r="D9" t="s">
        <v>26</v>
      </c>
      <c r="E9" t="s">
        <v>19</v>
      </c>
      <c r="F9" t="s">
        <v>27</v>
      </c>
      <c r="G9">
        <v>2022</v>
      </c>
      <c r="H9" t="s">
        <v>309</v>
      </c>
      <c r="J9" t="s">
        <v>312</v>
      </c>
      <c r="L9" s="2">
        <v>5020</v>
      </c>
      <c r="M9" s="3">
        <v>53414020</v>
      </c>
      <c r="U9" s="2">
        <v>97</v>
      </c>
      <c r="V9" s="2">
        <f t="shared" si="0"/>
        <v>156.17000000000002</v>
      </c>
      <c r="W9" s="2">
        <v>97</v>
      </c>
      <c r="X9" s="2">
        <v>0</v>
      </c>
      <c r="Y9" s="2">
        <v>0</v>
      </c>
      <c r="AA9" s="2">
        <v>10</v>
      </c>
      <c r="AB9" s="2">
        <v>58</v>
      </c>
      <c r="AC9" s="2">
        <v>13</v>
      </c>
      <c r="AD9" s="2">
        <v>16</v>
      </c>
      <c r="AE9" t="s">
        <v>249</v>
      </c>
      <c r="AF9">
        <v>1</v>
      </c>
      <c r="AG9">
        <v>5</v>
      </c>
      <c r="AH9" t="s">
        <v>313</v>
      </c>
      <c r="AI9" t="s">
        <v>14</v>
      </c>
      <c r="AJ9" t="s">
        <v>14</v>
      </c>
      <c r="AK9" t="s">
        <v>14</v>
      </c>
      <c r="AL9" t="s">
        <v>101</v>
      </c>
      <c r="AN9" t="s">
        <v>251</v>
      </c>
      <c r="AP9" t="s">
        <v>301</v>
      </c>
      <c r="AQ9" t="s">
        <v>314</v>
      </c>
      <c r="AR9" t="s">
        <v>315</v>
      </c>
      <c r="AT9" t="s">
        <v>139</v>
      </c>
      <c r="AZ9" t="s">
        <v>21</v>
      </c>
      <c r="BA9" t="s">
        <v>22</v>
      </c>
    </row>
    <row r="10" spans="1:53" ht="30" x14ac:dyDescent="0.25">
      <c r="A10" t="s">
        <v>146</v>
      </c>
      <c r="B10" t="s">
        <v>149</v>
      </c>
      <c r="C10" s="1" t="s">
        <v>150</v>
      </c>
      <c r="D10" t="s">
        <v>26</v>
      </c>
      <c r="E10" t="s">
        <v>19</v>
      </c>
      <c r="F10" t="s">
        <v>27</v>
      </c>
      <c r="G10">
        <v>2022</v>
      </c>
      <c r="H10" t="s">
        <v>66</v>
      </c>
      <c r="J10" t="s">
        <v>114</v>
      </c>
      <c r="L10" s="2">
        <v>38000</v>
      </c>
      <c r="M10" s="3">
        <v>130000000</v>
      </c>
      <c r="U10" s="2">
        <v>300</v>
      </c>
      <c r="V10" s="2">
        <f t="shared" si="0"/>
        <v>483.00000000000006</v>
      </c>
      <c r="W10" s="2">
        <v>300</v>
      </c>
      <c r="X10" s="2">
        <v>0</v>
      </c>
      <c r="Y10" s="2">
        <v>0</v>
      </c>
      <c r="AA10" s="2">
        <v>30</v>
      </c>
      <c r="AB10" s="2">
        <v>150</v>
      </c>
      <c r="AC10" s="2">
        <v>31</v>
      </c>
      <c r="AD10" s="2">
        <v>89</v>
      </c>
      <c r="AE10" t="s">
        <v>147</v>
      </c>
      <c r="AF10">
        <v>7</v>
      </c>
      <c r="AG10">
        <v>90</v>
      </c>
      <c r="AH10" t="s">
        <v>151</v>
      </c>
      <c r="AI10" t="s">
        <v>14</v>
      </c>
      <c r="AJ10" t="s">
        <v>14</v>
      </c>
      <c r="AK10" t="s">
        <v>14</v>
      </c>
      <c r="AL10" t="s">
        <v>31</v>
      </c>
      <c r="AN10" t="s">
        <v>152</v>
      </c>
      <c r="AP10" t="s">
        <v>48</v>
      </c>
      <c r="AT10" t="s">
        <v>35</v>
      </c>
      <c r="AV10" t="s">
        <v>89</v>
      </c>
      <c r="AY10" t="s">
        <v>153</v>
      </c>
      <c r="AZ10" t="s">
        <v>21</v>
      </c>
      <c r="BA10" t="s">
        <v>22</v>
      </c>
    </row>
    <row r="11" spans="1:53" ht="45" x14ac:dyDescent="0.25">
      <c r="A11" t="s">
        <v>91</v>
      </c>
      <c r="B11" t="s">
        <v>92</v>
      </c>
      <c r="C11" s="1" t="s">
        <v>93</v>
      </c>
      <c r="D11" t="s">
        <v>26</v>
      </c>
      <c r="E11" t="s">
        <v>14</v>
      </c>
      <c r="F11" t="s">
        <v>27</v>
      </c>
      <c r="G11">
        <v>2021</v>
      </c>
      <c r="H11" t="s">
        <v>16</v>
      </c>
      <c r="J11" t="s">
        <v>94</v>
      </c>
      <c r="L11" s="2">
        <v>2500</v>
      </c>
      <c r="M11" s="3">
        <v>24000000</v>
      </c>
      <c r="U11" s="2">
        <v>48</v>
      </c>
      <c r="V11" s="2">
        <f t="shared" si="0"/>
        <v>77.28</v>
      </c>
      <c r="W11" s="2">
        <v>48</v>
      </c>
      <c r="X11" s="2">
        <v>0</v>
      </c>
      <c r="Y11" s="2">
        <v>0</v>
      </c>
      <c r="AA11" s="2">
        <v>17</v>
      </c>
      <c r="AB11" s="2">
        <v>31</v>
      </c>
      <c r="AC11" s="2">
        <v>0</v>
      </c>
      <c r="AD11" s="2">
        <v>0</v>
      </c>
      <c r="AE11" t="s">
        <v>95</v>
      </c>
      <c r="AF11">
        <v>1</v>
      </c>
      <c r="AG11">
        <v>0</v>
      </c>
      <c r="AI11" t="s">
        <v>14</v>
      </c>
      <c r="AJ11" t="s">
        <v>14</v>
      </c>
      <c r="AK11" t="s">
        <v>14</v>
      </c>
      <c r="AL11" t="s">
        <v>55</v>
      </c>
      <c r="AN11" t="s">
        <v>96</v>
      </c>
      <c r="AO11" t="s">
        <v>97</v>
      </c>
      <c r="AP11" t="s">
        <v>98</v>
      </c>
      <c r="AR11" t="s">
        <v>99</v>
      </c>
      <c r="AT11" t="s">
        <v>35</v>
      </c>
      <c r="AV11" t="s">
        <v>70</v>
      </c>
      <c r="AW11" t="s">
        <v>100</v>
      </c>
      <c r="AZ11" t="s">
        <v>21</v>
      </c>
      <c r="BA11" t="s">
        <v>22</v>
      </c>
    </row>
    <row r="12" spans="1:53" ht="30" x14ac:dyDescent="0.25">
      <c r="A12" t="s">
        <v>118</v>
      </c>
      <c r="B12" t="s">
        <v>122</v>
      </c>
      <c r="C12" s="1" t="s">
        <v>123</v>
      </c>
      <c r="D12" t="s">
        <v>26</v>
      </c>
      <c r="E12" t="s">
        <v>19</v>
      </c>
      <c r="F12" t="s">
        <v>15</v>
      </c>
      <c r="G12">
        <v>2019</v>
      </c>
      <c r="H12" t="s">
        <v>16</v>
      </c>
      <c r="J12" t="s">
        <v>114</v>
      </c>
      <c r="L12" s="2">
        <v>800</v>
      </c>
      <c r="M12" s="3">
        <v>18500000</v>
      </c>
      <c r="N12">
        <v>36</v>
      </c>
      <c r="O12">
        <v>16</v>
      </c>
      <c r="P12">
        <v>17</v>
      </c>
      <c r="Q12">
        <v>1</v>
      </c>
      <c r="R12">
        <v>65</v>
      </c>
      <c r="S12">
        <v>7</v>
      </c>
      <c r="T12">
        <v>3</v>
      </c>
      <c r="U12" s="2">
        <v>47</v>
      </c>
      <c r="V12" s="2">
        <f t="shared" si="0"/>
        <v>75.67</v>
      </c>
      <c r="W12" s="2">
        <v>47</v>
      </c>
      <c r="X12" s="2">
        <v>0</v>
      </c>
      <c r="Y12" s="2">
        <v>0</v>
      </c>
      <c r="AA12" s="2">
        <v>20</v>
      </c>
      <c r="AB12" s="2">
        <v>20</v>
      </c>
      <c r="AC12" s="2">
        <v>7</v>
      </c>
      <c r="AD12" s="2">
        <v>0</v>
      </c>
      <c r="AE12" t="s">
        <v>124</v>
      </c>
      <c r="AF12">
        <v>1</v>
      </c>
      <c r="AG12">
        <v>5</v>
      </c>
      <c r="AH12" t="s">
        <v>125</v>
      </c>
      <c r="AI12" t="s">
        <v>14</v>
      </c>
      <c r="AJ12" t="s">
        <v>14</v>
      </c>
      <c r="AK12" t="s">
        <v>14</v>
      </c>
      <c r="AL12" t="s">
        <v>126</v>
      </c>
      <c r="AN12" t="s">
        <v>127</v>
      </c>
      <c r="AP12" t="s">
        <v>128</v>
      </c>
      <c r="AR12" t="s">
        <v>129</v>
      </c>
      <c r="AT12" t="s">
        <v>35</v>
      </c>
      <c r="AV12" t="s">
        <v>130</v>
      </c>
      <c r="AX12" t="s">
        <v>131</v>
      </c>
      <c r="AZ12" t="s">
        <v>72</v>
      </c>
      <c r="BA12" t="s">
        <v>22</v>
      </c>
    </row>
    <row r="13" spans="1:53" ht="30" x14ac:dyDescent="0.25">
      <c r="A13" t="s">
        <v>118</v>
      </c>
      <c r="B13" t="s">
        <v>194</v>
      </c>
      <c r="C13" s="1" t="s">
        <v>195</v>
      </c>
      <c r="D13" t="s">
        <v>26</v>
      </c>
      <c r="E13" t="s">
        <v>19</v>
      </c>
      <c r="F13" t="s">
        <v>27</v>
      </c>
      <c r="G13">
        <v>2024</v>
      </c>
      <c r="H13" t="s">
        <v>16</v>
      </c>
      <c r="J13" t="s">
        <v>94</v>
      </c>
      <c r="L13" s="2">
        <v>1000</v>
      </c>
      <c r="M13" s="3">
        <v>18600000</v>
      </c>
      <c r="U13" s="2">
        <v>39</v>
      </c>
      <c r="V13" s="2">
        <f t="shared" si="0"/>
        <v>62.790000000000006</v>
      </c>
      <c r="W13" s="2">
        <v>39</v>
      </c>
      <c r="X13" s="2">
        <v>0</v>
      </c>
      <c r="Y13" s="2">
        <v>0</v>
      </c>
      <c r="AA13" s="2">
        <v>15</v>
      </c>
      <c r="AB13" s="2">
        <v>24</v>
      </c>
      <c r="AC13" s="2">
        <v>0</v>
      </c>
      <c r="AD13" s="2">
        <v>0</v>
      </c>
      <c r="AE13" t="s">
        <v>196</v>
      </c>
      <c r="AF13">
        <v>1</v>
      </c>
      <c r="AG13">
        <v>15</v>
      </c>
      <c r="AH13" t="s">
        <v>197</v>
      </c>
      <c r="AI13" t="s">
        <v>14</v>
      </c>
      <c r="AJ13" t="s">
        <v>14</v>
      </c>
      <c r="AK13" t="s">
        <v>14</v>
      </c>
      <c r="AL13" t="s">
        <v>102</v>
      </c>
      <c r="AN13" t="s">
        <v>198</v>
      </c>
      <c r="AP13" t="s">
        <v>199</v>
      </c>
      <c r="AQ13" t="s">
        <v>200</v>
      </c>
      <c r="AR13" t="s">
        <v>201</v>
      </c>
      <c r="AT13" t="s">
        <v>35</v>
      </c>
      <c r="AV13" t="s">
        <v>110</v>
      </c>
      <c r="AZ13" t="s">
        <v>37</v>
      </c>
      <c r="BA13" t="s">
        <v>22</v>
      </c>
    </row>
    <row r="14" spans="1:53" ht="30" x14ac:dyDescent="0.25">
      <c r="A14" t="s">
        <v>334</v>
      </c>
      <c r="B14" t="s">
        <v>335</v>
      </c>
      <c r="C14" s="1" t="s">
        <v>336</v>
      </c>
      <c r="D14" t="s">
        <v>26</v>
      </c>
      <c r="E14" t="s">
        <v>19</v>
      </c>
      <c r="F14" t="s">
        <v>27</v>
      </c>
      <c r="G14">
        <v>2023</v>
      </c>
      <c r="H14" t="s">
        <v>16</v>
      </c>
      <c r="J14" t="s">
        <v>337</v>
      </c>
      <c r="L14" s="2">
        <v>37000</v>
      </c>
      <c r="M14" s="3">
        <v>34119000</v>
      </c>
      <c r="U14" s="2">
        <v>24</v>
      </c>
      <c r="V14" s="2">
        <f t="shared" si="0"/>
        <v>38.64</v>
      </c>
      <c r="W14" s="2">
        <v>24</v>
      </c>
      <c r="X14" s="2">
        <v>0</v>
      </c>
      <c r="Y14" s="2">
        <v>0</v>
      </c>
      <c r="AA14" s="2">
        <v>0</v>
      </c>
      <c r="AB14" s="2">
        <v>24</v>
      </c>
      <c r="AC14" s="2">
        <v>0</v>
      </c>
      <c r="AD14" s="2">
        <v>0</v>
      </c>
      <c r="AE14" t="s">
        <v>71</v>
      </c>
      <c r="AF14">
        <v>3</v>
      </c>
      <c r="AG14">
        <v>75</v>
      </c>
      <c r="AI14" t="s">
        <v>14</v>
      </c>
      <c r="AJ14" t="s">
        <v>14</v>
      </c>
      <c r="AK14" t="s">
        <v>14</v>
      </c>
      <c r="AL14" t="s">
        <v>338</v>
      </c>
      <c r="AN14" t="s">
        <v>103</v>
      </c>
      <c r="AO14" t="s">
        <v>339</v>
      </c>
      <c r="AP14" t="s">
        <v>86</v>
      </c>
      <c r="AQ14" t="s">
        <v>340</v>
      </c>
      <c r="AR14" t="s">
        <v>246</v>
      </c>
      <c r="AT14" t="s">
        <v>341</v>
      </c>
      <c r="AZ14" t="s">
        <v>37</v>
      </c>
      <c r="BA14" t="s">
        <v>22</v>
      </c>
    </row>
    <row r="15" spans="1:53" ht="30" x14ac:dyDescent="0.25">
      <c r="A15" t="s">
        <v>108</v>
      </c>
      <c r="B15" t="s">
        <v>112</v>
      </c>
      <c r="C15" s="1" t="s">
        <v>113</v>
      </c>
      <c r="D15" t="s">
        <v>26</v>
      </c>
      <c r="E15" t="s">
        <v>19</v>
      </c>
      <c r="F15" t="s">
        <v>27</v>
      </c>
      <c r="G15">
        <v>2026</v>
      </c>
      <c r="H15" t="s">
        <v>66</v>
      </c>
      <c r="J15" t="s">
        <v>114</v>
      </c>
      <c r="L15" s="2">
        <v>150000</v>
      </c>
      <c r="M15" s="3">
        <v>999</v>
      </c>
      <c r="U15" s="2">
        <v>80</v>
      </c>
      <c r="V15" s="2">
        <f t="shared" si="0"/>
        <v>128.80000000000001</v>
      </c>
      <c r="W15" s="2">
        <v>80</v>
      </c>
      <c r="X15" s="2">
        <v>0</v>
      </c>
      <c r="Y15" s="2">
        <v>0</v>
      </c>
      <c r="AA15" s="2">
        <v>999</v>
      </c>
      <c r="AB15" s="2">
        <v>999</v>
      </c>
      <c r="AC15" s="2">
        <v>999</v>
      </c>
      <c r="AD15" s="2">
        <v>999</v>
      </c>
      <c r="AE15" t="s">
        <v>40</v>
      </c>
      <c r="AF15">
        <v>999</v>
      </c>
      <c r="AG15">
        <v>999</v>
      </c>
      <c r="AI15" t="s">
        <v>14</v>
      </c>
      <c r="AJ15" t="s">
        <v>14</v>
      </c>
      <c r="AK15" t="s">
        <v>14</v>
      </c>
      <c r="AL15" t="s">
        <v>115</v>
      </c>
      <c r="AN15" t="s">
        <v>116</v>
      </c>
      <c r="AO15" t="s">
        <v>117</v>
      </c>
      <c r="AP15" t="s">
        <v>44</v>
      </c>
      <c r="AR15" t="s">
        <v>44</v>
      </c>
      <c r="AT15" t="s">
        <v>44</v>
      </c>
      <c r="AV15" t="s">
        <v>44</v>
      </c>
      <c r="AZ15" t="s">
        <v>37</v>
      </c>
      <c r="BA15" t="s">
        <v>22</v>
      </c>
    </row>
    <row r="16" spans="1:53" ht="30" x14ac:dyDescent="0.25">
      <c r="A16" t="s">
        <v>222</v>
      </c>
      <c r="B16" t="s">
        <v>223</v>
      </c>
      <c r="C16" s="1" t="s">
        <v>224</v>
      </c>
      <c r="D16" t="s">
        <v>26</v>
      </c>
      <c r="E16" t="s">
        <v>19</v>
      </c>
      <c r="F16" t="s">
        <v>27</v>
      </c>
      <c r="G16">
        <v>2023</v>
      </c>
      <c r="H16" t="s">
        <v>16</v>
      </c>
      <c r="J16" t="s">
        <v>225</v>
      </c>
      <c r="L16" s="2">
        <v>6000</v>
      </c>
      <c r="M16" s="3">
        <v>74320000</v>
      </c>
      <c r="U16" s="2">
        <v>134</v>
      </c>
      <c r="V16" s="2">
        <f t="shared" si="0"/>
        <v>215.74</v>
      </c>
      <c r="W16" s="2">
        <v>74</v>
      </c>
      <c r="X16" s="2">
        <v>60</v>
      </c>
      <c r="Y16" s="2">
        <v>0</v>
      </c>
      <c r="AA16" s="2">
        <v>19</v>
      </c>
      <c r="AB16" s="2">
        <v>27</v>
      </c>
      <c r="AC16" s="2">
        <v>34</v>
      </c>
      <c r="AD16" s="2">
        <v>54</v>
      </c>
      <c r="AE16" t="s">
        <v>46</v>
      </c>
      <c r="AF16">
        <v>3</v>
      </c>
      <c r="AG16">
        <v>0</v>
      </c>
      <c r="AH16" t="s">
        <v>226</v>
      </c>
      <c r="AI16" t="s">
        <v>14</v>
      </c>
      <c r="AJ16" t="s">
        <v>14</v>
      </c>
      <c r="AK16" t="s">
        <v>14</v>
      </c>
      <c r="AL16" t="s">
        <v>227</v>
      </c>
      <c r="AM16" t="s">
        <v>148</v>
      </c>
      <c r="AN16" t="s">
        <v>152</v>
      </c>
      <c r="AZ16" t="s">
        <v>37</v>
      </c>
      <c r="BA16" t="s">
        <v>22</v>
      </c>
    </row>
    <row r="17" spans="1:53" ht="30" x14ac:dyDescent="0.25">
      <c r="A17" t="s">
        <v>222</v>
      </c>
      <c r="B17" t="s">
        <v>228</v>
      </c>
      <c r="C17" s="1" t="s">
        <v>229</v>
      </c>
      <c r="D17" t="s">
        <v>26</v>
      </c>
      <c r="E17" t="s">
        <v>19</v>
      </c>
      <c r="F17" t="s">
        <v>27</v>
      </c>
      <c r="G17">
        <v>2022</v>
      </c>
      <c r="H17" t="s">
        <v>16</v>
      </c>
      <c r="J17" t="s">
        <v>225</v>
      </c>
      <c r="L17" s="2">
        <v>744</v>
      </c>
      <c r="M17" s="3">
        <v>9585000</v>
      </c>
      <c r="U17" s="2">
        <v>20</v>
      </c>
      <c r="V17" s="2">
        <f t="shared" si="0"/>
        <v>32.200000000000003</v>
      </c>
      <c r="W17" s="2">
        <v>0</v>
      </c>
      <c r="X17" s="2">
        <v>20</v>
      </c>
      <c r="Y17" s="2">
        <v>0</v>
      </c>
      <c r="AA17" s="2">
        <v>0</v>
      </c>
      <c r="AB17" s="2">
        <v>0</v>
      </c>
      <c r="AC17" s="2">
        <v>10</v>
      </c>
      <c r="AD17" s="2">
        <v>10</v>
      </c>
      <c r="AE17" t="s">
        <v>83</v>
      </c>
      <c r="AF17">
        <v>1</v>
      </c>
      <c r="AG17">
        <v>3</v>
      </c>
      <c r="AI17" t="s">
        <v>14</v>
      </c>
      <c r="AJ17" t="s">
        <v>14</v>
      </c>
      <c r="AK17" t="s">
        <v>14</v>
      </c>
      <c r="AL17" t="s">
        <v>227</v>
      </c>
      <c r="AM17" t="s">
        <v>230</v>
      </c>
      <c r="AN17" t="s">
        <v>152</v>
      </c>
      <c r="AP17" t="s">
        <v>86</v>
      </c>
      <c r="AQ17" t="s">
        <v>231</v>
      </c>
      <c r="AR17" t="s">
        <v>88</v>
      </c>
      <c r="AT17" t="s">
        <v>44</v>
      </c>
      <c r="AV17" t="s">
        <v>70</v>
      </c>
      <c r="AW17" t="s">
        <v>221</v>
      </c>
      <c r="AZ17" t="s">
        <v>21</v>
      </c>
      <c r="BA17" t="s">
        <v>22</v>
      </c>
    </row>
    <row r="18" spans="1:53" ht="30" x14ac:dyDescent="0.25">
      <c r="A18" t="s">
        <v>297</v>
      </c>
      <c r="B18" t="s">
        <v>302</v>
      </c>
      <c r="C18" s="1" t="s">
        <v>303</v>
      </c>
      <c r="D18" t="s">
        <v>26</v>
      </c>
      <c r="E18" t="s">
        <v>19</v>
      </c>
      <c r="F18" t="s">
        <v>27</v>
      </c>
      <c r="G18">
        <v>2021</v>
      </c>
      <c r="H18" t="s">
        <v>16</v>
      </c>
      <c r="J18" t="s">
        <v>94</v>
      </c>
      <c r="L18" s="2">
        <v>1800</v>
      </c>
      <c r="M18" s="3">
        <v>18465000</v>
      </c>
      <c r="U18" s="2">
        <v>48</v>
      </c>
      <c r="V18" s="2">
        <f t="shared" si="0"/>
        <v>77.28</v>
      </c>
      <c r="W18" s="2">
        <v>48</v>
      </c>
      <c r="X18" s="2">
        <v>0</v>
      </c>
      <c r="Y18" s="2">
        <v>0</v>
      </c>
      <c r="AA18" s="2">
        <v>12</v>
      </c>
      <c r="AB18" s="2">
        <v>34</v>
      </c>
      <c r="AC18" s="2">
        <v>0</v>
      </c>
      <c r="AD18" s="2">
        <v>2</v>
      </c>
      <c r="AE18" t="s">
        <v>40</v>
      </c>
      <c r="AF18">
        <v>2</v>
      </c>
      <c r="AG18">
        <v>6</v>
      </c>
      <c r="AH18" t="s">
        <v>304</v>
      </c>
      <c r="AI18" t="s">
        <v>19</v>
      </c>
      <c r="AJ18" t="s">
        <v>14</v>
      </c>
      <c r="AK18" t="s">
        <v>14</v>
      </c>
      <c r="AL18" t="s">
        <v>120</v>
      </c>
      <c r="AN18" t="s">
        <v>43</v>
      </c>
      <c r="AO18" t="s">
        <v>305</v>
      </c>
      <c r="AP18" t="s">
        <v>42</v>
      </c>
      <c r="AR18" t="s">
        <v>306</v>
      </c>
      <c r="AT18" t="s">
        <v>35</v>
      </c>
      <c r="AV18" t="s">
        <v>307</v>
      </c>
      <c r="AZ18" t="s">
        <v>21</v>
      </c>
      <c r="BA18" t="s">
        <v>22</v>
      </c>
    </row>
    <row r="19" spans="1:53" ht="30" x14ac:dyDescent="0.25">
      <c r="A19" t="s">
        <v>75</v>
      </c>
      <c r="B19" t="s">
        <v>80</v>
      </c>
      <c r="C19" s="1" t="s">
        <v>81</v>
      </c>
      <c r="D19" t="s">
        <v>26</v>
      </c>
      <c r="E19" t="s">
        <v>19</v>
      </c>
      <c r="F19" t="s">
        <v>45</v>
      </c>
      <c r="G19">
        <v>2023</v>
      </c>
      <c r="H19" t="s">
        <v>16</v>
      </c>
      <c r="J19" t="s">
        <v>82</v>
      </c>
      <c r="L19" s="2">
        <v>10000</v>
      </c>
      <c r="M19" s="3">
        <v>40000000</v>
      </c>
      <c r="U19" s="2">
        <v>80</v>
      </c>
      <c r="V19" s="2">
        <f t="shared" si="0"/>
        <v>128.80000000000001</v>
      </c>
      <c r="W19" s="2">
        <v>0</v>
      </c>
      <c r="X19" s="2">
        <v>80</v>
      </c>
      <c r="Y19" s="2">
        <v>0</v>
      </c>
      <c r="AA19" s="2">
        <v>0</v>
      </c>
      <c r="AB19" s="2">
        <v>0</v>
      </c>
      <c r="AC19" s="2">
        <v>20</v>
      </c>
      <c r="AD19" s="2">
        <v>60</v>
      </c>
      <c r="AE19" t="s">
        <v>83</v>
      </c>
      <c r="AF19">
        <v>3</v>
      </c>
      <c r="AG19">
        <v>12</v>
      </c>
      <c r="AI19" t="s">
        <v>14</v>
      </c>
      <c r="AJ19" t="s">
        <v>14</v>
      </c>
      <c r="AK19" t="s">
        <v>14</v>
      </c>
      <c r="AL19" t="s">
        <v>55</v>
      </c>
      <c r="AN19" t="s">
        <v>84</v>
      </c>
      <c r="AO19" t="s">
        <v>85</v>
      </c>
      <c r="AP19" t="s">
        <v>86</v>
      </c>
      <c r="AQ19" t="s">
        <v>87</v>
      </c>
      <c r="AR19" t="s">
        <v>88</v>
      </c>
      <c r="AT19" t="s">
        <v>44</v>
      </c>
      <c r="AV19" t="s">
        <v>89</v>
      </c>
      <c r="AY19" t="s">
        <v>90</v>
      </c>
      <c r="AZ19" t="s">
        <v>21</v>
      </c>
      <c r="BA19" t="s">
        <v>22</v>
      </c>
    </row>
    <row r="20" spans="1:53" ht="30" x14ac:dyDescent="0.25">
      <c r="A20" t="s">
        <v>78</v>
      </c>
      <c r="B20" t="s">
        <v>247</v>
      </c>
      <c r="C20" s="1" t="s">
        <v>248</v>
      </c>
      <c r="D20" t="s">
        <v>26</v>
      </c>
      <c r="E20" t="s">
        <v>19</v>
      </c>
      <c r="F20" t="s">
        <v>27</v>
      </c>
      <c r="G20">
        <v>2022</v>
      </c>
      <c r="H20" t="s">
        <v>66</v>
      </c>
      <c r="J20" t="s">
        <v>114</v>
      </c>
      <c r="L20" s="2">
        <v>26820</v>
      </c>
      <c r="M20" s="3">
        <v>18187302</v>
      </c>
      <c r="U20" s="2">
        <v>38</v>
      </c>
      <c r="V20" s="2">
        <f t="shared" si="0"/>
        <v>61.180000000000007</v>
      </c>
      <c r="W20" s="2">
        <v>38</v>
      </c>
      <c r="X20" s="2">
        <v>0</v>
      </c>
      <c r="Y20" s="2">
        <v>0</v>
      </c>
      <c r="AA20" s="2">
        <v>4</v>
      </c>
      <c r="AB20" s="2">
        <v>34</v>
      </c>
      <c r="AC20" s="2">
        <v>0</v>
      </c>
      <c r="AD20" s="2">
        <v>0</v>
      </c>
      <c r="AE20" t="s">
        <v>249</v>
      </c>
      <c r="AF20">
        <v>12</v>
      </c>
      <c r="AG20">
        <v>20</v>
      </c>
      <c r="AH20" t="s">
        <v>250</v>
      </c>
      <c r="AI20" t="s">
        <v>14</v>
      </c>
      <c r="AJ20" t="s">
        <v>14</v>
      </c>
      <c r="AK20" t="s">
        <v>14</v>
      </c>
      <c r="AL20" t="s">
        <v>41</v>
      </c>
      <c r="AN20" t="s">
        <v>251</v>
      </c>
      <c r="AP20" t="s">
        <v>42</v>
      </c>
      <c r="AR20" t="s">
        <v>252</v>
      </c>
      <c r="AT20" t="s">
        <v>193</v>
      </c>
      <c r="AV20" t="s">
        <v>253</v>
      </c>
      <c r="AZ20" t="s">
        <v>21</v>
      </c>
      <c r="BA20" t="s">
        <v>22</v>
      </c>
    </row>
    <row r="21" spans="1:53" ht="30" x14ac:dyDescent="0.25">
      <c r="A21" t="s">
        <v>78</v>
      </c>
      <c r="B21" t="s">
        <v>254</v>
      </c>
      <c r="C21" s="1" t="s">
        <v>255</v>
      </c>
      <c r="D21" t="s">
        <v>26</v>
      </c>
      <c r="E21" t="s">
        <v>19</v>
      </c>
      <c r="F21" t="s">
        <v>15</v>
      </c>
      <c r="G21">
        <v>2019</v>
      </c>
      <c r="H21" t="s">
        <v>16</v>
      </c>
      <c r="J21" t="s">
        <v>114</v>
      </c>
      <c r="L21" s="2">
        <v>3000</v>
      </c>
      <c r="M21" s="3">
        <v>42000000</v>
      </c>
      <c r="N21" t="s">
        <v>18</v>
      </c>
      <c r="O21" t="s">
        <v>18</v>
      </c>
      <c r="P21" t="s">
        <v>18</v>
      </c>
      <c r="Q21" t="s">
        <v>18</v>
      </c>
      <c r="R21">
        <v>67</v>
      </c>
      <c r="S21">
        <v>7</v>
      </c>
      <c r="T21">
        <v>26</v>
      </c>
      <c r="U21" s="2">
        <v>71</v>
      </c>
      <c r="V21" s="2">
        <f t="shared" si="0"/>
        <v>114.31</v>
      </c>
      <c r="W21" s="2">
        <v>56</v>
      </c>
      <c r="X21" s="2">
        <v>15</v>
      </c>
      <c r="Y21" s="2">
        <v>0</v>
      </c>
      <c r="AA21" s="2">
        <v>8</v>
      </c>
      <c r="AB21" s="2">
        <v>41</v>
      </c>
      <c r="AC21" s="2">
        <v>0</v>
      </c>
      <c r="AD21" s="2">
        <v>22</v>
      </c>
      <c r="AE21" t="s">
        <v>249</v>
      </c>
      <c r="AF21">
        <v>1</v>
      </c>
      <c r="AG21">
        <v>6</v>
      </c>
      <c r="AH21" t="s">
        <v>256</v>
      </c>
      <c r="AI21" t="s">
        <v>14</v>
      </c>
      <c r="AJ21" t="s">
        <v>14</v>
      </c>
      <c r="AK21" t="s">
        <v>14</v>
      </c>
      <c r="AL21" t="s">
        <v>257</v>
      </c>
      <c r="AN21" t="s">
        <v>258</v>
      </c>
      <c r="AP21" t="s">
        <v>167</v>
      </c>
      <c r="AR21" t="s">
        <v>259</v>
      </c>
      <c r="AT21" t="s">
        <v>35</v>
      </c>
      <c r="AV21" t="s">
        <v>260</v>
      </c>
      <c r="AZ21" t="s">
        <v>72</v>
      </c>
      <c r="BA21" t="s">
        <v>22</v>
      </c>
    </row>
    <row r="22" spans="1:53" ht="30" x14ac:dyDescent="0.25">
      <c r="A22" t="s">
        <v>78</v>
      </c>
      <c r="B22" t="s">
        <v>261</v>
      </c>
      <c r="C22" s="1" t="s">
        <v>262</v>
      </c>
      <c r="D22" t="s">
        <v>26</v>
      </c>
      <c r="E22" t="s">
        <v>19</v>
      </c>
      <c r="F22" t="s">
        <v>45</v>
      </c>
      <c r="G22">
        <v>2022</v>
      </c>
      <c r="H22" t="s">
        <v>16</v>
      </c>
      <c r="J22" t="s">
        <v>162</v>
      </c>
      <c r="K22" t="s">
        <v>263</v>
      </c>
      <c r="L22" s="2">
        <v>8580</v>
      </c>
      <c r="M22" s="3">
        <v>18000000</v>
      </c>
      <c r="U22" s="2">
        <v>33</v>
      </c>
      <c r="V22" s="2">
        <f t="shared" si="0"/>
        <v>53.13</v>
      </c>
      <c r="W22" s="2">
        <v>33</v>
      </c>
      <c r="X22" s="2">
        <v>0</v>
      </c>
      <c r="Y22" s="2">
        <v>0</v>
      </c>
      <c r="AA22" s="2">
        <v>8</v>
      </c>
      <c r="AB22" s="2">
        <v>19</v>
      </c>
      <c r="AC22" s="2">
        <v>0</v>
      </c>
      <c r="AD22" s="2">
        <v>6</v>
      </c>
      <c r="AE22" t="s">
        <v>264</v>
      </c>
      <c r="AF22">
        <v>0</v>
      </c>
      <c r="AG22">
        <v>0</v>
      </c>
      <c r="AH22" t="s">
        <v>265</v>
      </c>
      <c r="AI22" t="s">
        <v>14</v>
      </c>
      <c r="AJ22" t="s">
        <v>14</v>
      </c>
      <c r="AK22" t="s">
        <v>14</v>
      </c>
      <c r="AL22" t="s">
        <v>55</v>
      </c>
      <c r="AN22" t="s">
        <v>251</v>
      </c>
      <c r="AP22" t="s">
        <v>266</v>
      </c>
      <c r="AR22" t="s">
        <v>267</v>
      </c>
      <c r="AT22" t="s">
        <v>20</v>
      </c>
      <c r="AV22" t="s">
        <v>44</v>
      </c>
      <c r="AZ22" t="s">
        <v>21</v>
      </c>
      <c r="BA22" t="s">
        <v>22</v>
      </c>
    </row>
    <row r="23" spans="1:53" ht="30" x14ac:dyDescent="0.25">
      <c r="A23" t="s">
        <v>279</v>
      </c>
      <c r="B23" t="s">
        <v>280</v>
      </c>
      <c r="C23" s="1" t="s">
        <v>281</v>
      </c>
      <c r="D23" t="s">
        <v>26</v>
      </c>
      <c r="E23" t="s">
        <v>19</v>
      </c>
      <c r="F23" t="s">
        <v>38</v>
      </c>
      <c r="G23">
        <v>2021</v>
      </c>
      <c r="H23" t="s">
        <v>16</v>
      </c>
      <c r="J23" t="s">
        <v>114</v>
      </c>
      <c r="L23" s="2">
        <v>2500</v>
      </c>
      <c r="M23" s="3">
        <v>22710000</v>
      </c>
      <c r="U23" s="2">
        <v>48</v>
      </c>
      <c r="V23" s="2">
        <f t="shared" si="0"/>
        <v>77.28</v>
      </c>
      <c r="W23" s="2">
        <v>48</v>
      </c>
      <c r="X23" s="2">
        <v>0</v>
      </c>
      <c r="Y23" s="2">
        <v>0</v>
      </c>
      <c r="AA23" s="2">
        <v>8</v>
      </c>
      <c r="AB23" s="2">
        <v>22</v>
      </c>
      <c r="AC23" s="2">
        <v>0</v>
      </c>
      <c r="AD23" s="2">
        <v>18</v>
      </c>
      <c r="AE23" t="s">
        <v>83</v>
      </c>
      <c r="AF23">
        <v>1</v>
      </c>
      <c r="AG23">
        <v>4</v>
      </c>
      <c r="AI23" t="s">
        <v>14</v>
      </c>
      <c r="AJ23" t="s">
        <v>14</v>
      </c>
      <c r="AK23" t="s">
        <v>14</v>
      </c>
      <c r="AL23" t="s">
        <v>154</v>
      </c>
      <c r="AN23" t="s">
        <v>282</v>
      </c>
      <c r="AO23" t="s">
        <v>109</v>
      </c>
      <c r="AP23" t="s">
        <v>42</v>
      </c>
      <c r="AR23" t="s">
        <v>283</v>
      </c>
      <c r="AT23" t="s">
        <v>35</v>
      </c>
      <c r="AV23" t="s">
        <v>284</v>
      </c>
      <c r="AY23" t="s">
        <v>285</v>
      </c>
      <c r="AZ23" t="s">
        <v>21</v>
      </c>
      <c r="BA23" t="s">
        <v>22</v>
      </c>
    </row>
    <row r="24" spans="1:53" ht="30" x14ac:dyDescent="0.25">
      <c r="A24" t="s">
        <v>279</v>
      </c>
      <c r="B24" t="s">
        <v>286</v>
      </c>
      <c r="C24" s="1" t="s">
        <v>287</v>
      </c>
      <c r="D24" t="s">
        <v>26</v>
      </c>
      <c r="E24" t="s">
        <v>19</v>
      </c>
      <c r="F24" t="s">
        <v>27</v>
      </c>
      <c r="G24">
        <v>2022</v>
      </c>
      <c r="H24" t="s">
        <v>16</v>
      </c>
      <c r="J24" t="s">
        <v>94</v>
      </c>
      <c r="L24" s="2">
        <v>3581</v>
      </c>
      <c r="M24" s="3">
        <v>28000000</v>
      </c>
      <c r="U24" s="2">
        <v>72</v>
      </c>
      <c r="V24" s="2">
        <f t="shared" si="0"/>
        <v>115.92</v>
      </c>
      <c r="W24" s="2">
        <v>72</v>
      </c>
      <c r="X24" s="2">
        <v>0</v>
      </c>
      <c r="Y24" s="2">
        <v>0</v>
      </c>
      <c r="AA24" s="2">
        <v>18</v>
      </c>
      <c r="AB24" s="2">
        <v>52</v>
      </c>
      <c r="AC24" s="2">
        <v>0</v>
      </c>
      <c r="AD24" s="2">
        <v>2</v>
      </c>
      <c r="AE24" t="s">
        <v>106</v>
      </c>
      <c r="AF24">
        <v>1</v>
      </c>
      <c r="AG24">
        <v>5</v>
      </c>
      <c r="AI24" t="s">
        <v>14</v>
      </c>
      <c r="AJ24" t="s">
        <v>14</v>
      </c>
      <c r="AK24" t="s">
        <v>14</v>
      </c>
      <c r="AL24" t="s">
        <v>55</v>
      </c>
      <c r="AN24" t="s">
        <v>32</v>
      </c>
      <c r="AR24" t="s">
        <v>288</v>
      </c>
      <c r="AT24" t="s">
        <v>35</v>
      </c>
      <c r="AV24" t="s">
        <v>36</v>
      </c>
      <c r="AZ24" t="s">
        <v>21</v>
      </c>
      <c r="BA24" t="s">
        <v>22</v>
      </c>
    </row>
    <row r="25" spans="1:53" ht="45" x14ac:dyDescent="0.25">
      <c r="A25" t="s">
        <v>155</v>
      </c>
      <c r="B25" t="s">
        <v>202</v>
      </c>
      <c r="C25" s="1" t="s">
        <v>203</v>
      </c>
      <c r="D25" t="s">
        <v>26</v>
      </c>
      <c r="E25" t="s">
        <v>14</v>
      </c>
      <c r="F25" t="s">
        <v>27</v>
      </c>
      <c r="G25">
        <v>2023</v>
      </c>
      <c r="H25" t="s">
        <v>66</v>
      </c>
      <c r="J25" t="s">
        <v>162</v>
      </c>
      <c r="K25" t="s">
        <v>204</v>
      </c>
      <c r="L25" s="2">
        <v>27000</v>
      </c>
      <c r="M25" s="3">
        <v>34000000</v>
      </c>
      <c r="U25" s="2">
        <v>62</v>
      </c>
      <c r="V25" s="2">
        <f t="shared" si="0"/>
        <v>99.820000000000007</v>
      </c>
      <c r="W25" s="2">
        <v>62</v>
      </c>
      <c r="X25" s="2">
        <v>0</v>
      </c>
      <c r="Y25" s="2">
        <v>0</v>
      </c>
      <c r="AA25" s="2">
        <v>8</v>
      </c>
      <c r="AB25" s="2">
        <v>35</v>
      </c>
      <c r="AC25" s="2">
        <v>0</v>
      </c>
      <c r="AD25" s="2">
        <v>19</v>
      </c>
      <c r="AE25" t="s">
        <v>79</v>
      </c>
      <c r="AF25">
        <v>0</v>
      </c>
      <c r="AG25">
        <v>0</v>
      </c>
      <c r="AH25" t="s">
        <v>205</v>
      </c>
      <c r="AI25" t="s">
        <v>14</v>
      </c>
      <c r="AJ25" t="s">
        <v>14</v>
      </c>
      <c r="AK25" t="s">
        <v>14</v>
      </c>
      <c r="AL25" t="s">
        <v>31</v>
      </c>
      <c r="AN25" t="s">
        <v>206</v>
      </c>
      <c r="AO25" t="s">
        <v>207</v>
      </c>
      <c r="AP25" t="s">
        <v>143</v>
      </c>
      <c r="AR25" t="s">
        <v>208</v>
      </c>
      <c r="AT25" t="s">
        <v>193</v>
      </c>
      <c r="AV25" t="s">
        <v>209</v>
      </c>
      <c r="AX25" t="s">
        <v>210</v>
      </c>
      <c r="AZ25" t="s">
        <v>21</v>
      </c>
      <c r="BA25" t="s">
        <v>22</v>
      </c>
    </row>
    <row r="26" spans="1:53" ht="45" x14ac:dyDescent="0.25">
      <c r="A26" t="s">
        <v>316</v>
      </c>
      <c r="B26" t="s">
        <v>317</v>
      </c>
      <c r="C26" s="1" t="s">
        <v>318</v>
      </c>
      <c r="D26" t="s">
        <v>26</v>
      </c>
      <c r="E26" t="s">
        <v>14</v>
      </c>
      <c r="F26" t="s">
        <v>27</v>
      </c>
      <c r="G26">
        <v>2022</v>
      </c>
      <c r="H26" t="s">
        <v>16</v>
      </c>
      <c r="J26" t="s">
        <v>312</v>
      </c>
      <c r="L26" s="2">
        <v>2000</v>
      </c>
      <c r="M26" s="3">
        <v>23000000</v>
      </c>
      <c r="U26" s="2">
        <v>46</v>
      </c>
      <c r="V26" s="2">
        <f t="shared" si="0"/>
        <v>74.06</v>
      </c>
      <c r="W26" s="2">
        <v>46</v>
      </c>
      <c r="X26" s="2">
        <v>0</v>
      </c>
      <c r="Y26" s="2">
        <v>0</v>
      </c>
      <c r="AA26" s="2">
        <v>16</v>
      </c>
      <c r="AB26" s="2">
        <v>30</v>
      </c>
      <c r="AC26" s="2">
        <v>0</v>
      </c>
      <c r="AD26" s="2">
        <v>0</v>
      </c>
      <c r="AE26" t="s">
        <v>249</v>
      </c>
      <c r="AF26">
        <v>1</v>
      </c>
      <c r="AG26">
        <v>2</v>
      </c>
      <c r="AI26" t="s">
        <v>14</v>
      </c>
      <c r="AJ26" t="s">
        <v>14</v>
      </c>
      <c r="AK26" t="s">
        <v>14</v>
      </c>
      <c r="AL26" t="s">
        <v>55</v>
      </c>
      <c r="AN26" t="s">
        <v>282</v>
      </c>
      <c r="AO26" t="s">
        <v>319</v>
      </c>
      <c r="AP26" t="s">
        <v>67</v>
      </c>
      <c r="AR26" t="s">
        <v>320</v>
      </c>
      <c r="AT26" t="s">
        <v>20</v>
      </c>
      <c r="AV26" t="s">
        <v>278</v>
      </c>
      <c r="AZ26" t="s">
        <v>21</v>
      </c>
      <c r="BA26" t="s">
        <v>22</v>
      </c>
    </row>
    <row r="27" spans="1:53" ht="30" x14ac:dyDescent="0.25">
      <c r="A27" t="s">
        <v>316</v>
      </c>
      <c r="B27" t="s">
        <v>321</v>
      </c>
      <c r="C27" s="1" t="s">
        <v>322</v>
      </c>
      <c r="D27" t="s">
        <v>26</v>
      </c>
      <c r="E27" t="s">
        <v>19</v>
      </c>
      <c r="F27" t="s">
        <v>38</v>
      </c>
      <c r="G27">
        <v>2021</v>
      </c>
      <c r="H27" t="s">
        <v>16</v>
      </c>
      <c r="J27" t="s">
        <v>225</v>
      </c>
      <c r="L27" s="2">
        <v>1500</v>
      </c>
      <c r="M27" s="3">
        <v>15647610</v>
      </c>
      <c r="U27" s="2">
        <v>30</v>
      </c>
      <c r="V27" s="2">
        <f t="shared" si="0"/>
        <v>48.300000000000004</v>
      </c>
      <c r="W27" s="2">
        <v>30</v>
      </c>
      <c r="X27" s="2">
        <v>0</v>
      </c>
      <c r="Y27" s="2">
        <v>0</v>
      </c>
      <c r="AA27" s="2">
        <v>8</v>
      </c>
      <c r="AB27" s="2">
        <v>22</v>
      </c>
      <c r="AC27" s="2">
        <v>0</v>
      </c>
      <c r="AD27" s="2">
        <v>0</v>
      </c>
      <c r="AE27" t="s">
        <v>323</v>
      </c>
      <c r="AF27">
        <v>3</v>
      </c>
      <c r="AG27">
        <v>10</v>
      </c>
      <c r="AH27" t="s">
        <v>324</v>
      </c>
      <c r="AI27" t="s">
        <v>14</v>
      </c>
      <c r="AJ27" t="s">
        <v>14</v>
      </c>
      <c r="AK27" t="s">
        <v>14</v>
      </c>
      <c r="AL27" t="s">
        <v>257</v>
      </c>
      <c r="AN27" t="s">
        <v>43</v>
      </c>
      <c r="AO27" t="s">
        <v>325</v>
      </c>
      <c r="AP27" t="s">
        <v>73</v>
      </c>
      <c r="AQ27" t="s">
        <v>326</v>
      </c>
      <c r="AR27" t="s">
        <v>327</v>
      </c>
      <c r="AS27" t="s">
        <v>328</v>
      </c>
      <c r="AT27" t="s">
        <v>35</v>
      </c>
      <c r="AV27" t="s">
        <v>329</v>
      </c>
      <c r="AZ27" t="s">
        <v>21</v>
      </c>
      <c r="BA27" t="s">
        <v>22</v>
      </c>
    </row>
    <row r="28" spans="1:53" ht="45" x14ac:dyDescent="0.25">
      <c r="A28" t="s">
        <v>316</v>
      </c>
      <c r="B28" t="s">
        <v>330</v>
      </c>
      <c r="C28" s="1" t="s">
        <v>331</v>
      </c>
      <c r="D28" t="s">
        <v>26</v>
      </c>
      <c r="E28" t="s">
        <v>14</v>
      </c>
      <c r="F28" t="s">
        <v>15</v>
      </c>
      <c r="G28">
        <v>2019</v>
      </c>
      <c r="H28" t="s">
        <v>39</v>
      </c>
      <c r="J28" t="s">
        <v>332</v>
      </c>
      <c r="L28" s="2">
        <v>1000</v>
      </c>
      <c r="M28" s="3">
        <v>7480355</v>
      </c>
      <c r="N28">
        <v>32</v>
      </c>
      <c r="O28" t="s">
        <v>18</v>
      </c>
      <c r="P28">
        <v>5</v>
      </c>
      <c r="Q28" t="s">
        <v>18</v>
      </c>
      <c r="R28" t="s">
        <v>18</v>
      </c>
      <c r="S28" t="s">
        <v>18</v>
      </c>
      <c r="T28" t="s">
        <v>17</v>
      </c>
      <c r="U28" s="2">
        <v>27</v>
      </c>
      <c r="V28" s="2">
        <f t="shared" si="0"/>
        <v>43.470000000000006</v>
      </c>
      <c r="W28" s="2">
        <v>27</v>
      </c>
      <c r="X28" s="2">
        <v>0</v>
      </c>
      <c r="Y28" s="2">
        <v>0</v>
      </c>
      <c r="AA28" s="2">
        <v>7</v>
      </c>
      <c r="AB28" s="2">
        <v>19</v>
      </c>
      <c r="AC28" s="2">
        <v>0</v>
      </c>
      <c r="AD28" s="2">
        <v>1</v>
      </c>
      <c r="AE28" t="s">
        <v>333</v>
      </c>
      <c r="AF28">
        <v>1</v>
      </c>
      <c r="AG28">
        <v>10</v>
      </c>
      <c r="AI28" t="s">
        <v>14</v>
      </c>
      <c r="AJ28" t="s">
        <v>14</v>
      </c>
      <c r="AK28" t="s">
        <v>14</v>
      </c>
      <c r="AL28" t="s">
        <v>156</v>
      </c>
      <c r="AN28" t="s">
        <v>43</v>
      </c>
      <c r="AO28" t="s">
        <v>325</v>
      </c>
      <c r="AP28" t="s">
        <v>67</v>
      </c>
      <c r="AR28" t="s">
        <v>180</v>
      </c>
      <c r="AT28" t="s">
        <v>121</v>
      </c>
      <c r="AV28" t="s">
        <v>70</v>
      </c>
      <c r="AW28" t="s">
        <v>74</v>
      </c>
      <c r="AZ28" t="s">
        <v>72</v>
      </c>
      <c r="BA28" t="s">
        <v>22</v>
      </c>
    </row>
    <row r="29" spans="1:53" ht="30" x14ac:dyDescent="0.25">
      <c r="A29" t="s">
        <v>165</v>
      </c>
      <c r="B29" t="s">
        <v>298</v>
      </c>
      <c r="C29" s="1" t="s">
        <v>299</v>
      </c>
      <c r="D29" t="s">
        <v>26</v>
      </c>
      <c r="E29" t="s">
        <v>19</v>
      </c>
      <c r="F29" t="s">
        <v>15</v>
      </c>
      <c r="G29">
        <v>2019</v>
      </c>
      <c r="H29" t="s">
        <v>16</v>
      </c>
      <c r="J29" t="s">
        <v>225</v>
      </c>
      <c r="L29" s="2">
        <v>922</v>
      </c>
      <c r="M29" s="3">
        <v>5800000</v>
      </c>
      <c r="N29" t="s">
        <v>18</v>
      </c>
      <c r="O29" t="s">
        <v>18</v>
      </c>
      <c r="P29" t="s">
        <v>18</v>
      </c>
      <c r="Q29" t="s">
        <v>18</v>
      </c>
      <c r="R29" t="s">
        <v>18</v>
      </c>
      <c r="S29" t="s">
        <v>18</v>
      </c>
      <c r="T29" t="s">
        <v>18</v>
      </c>
      <c r="U29" s="2">
        <v>16</v>
      </c>
      <c r="V29" s="2">
        <f t="shared" si="0"/>
        <v>25.76</v>
      </c>
      <c r="W29" s="2">
        <v>16</v>
      </c>
      <c r="X29" s="2">
        <v>0</v>
      </c>
      <c r="Y29" s="2">
        <v>0</v>
      </c>
      <c r="AA29" s="2">
        <v>2</v>
      </c>
      <c r="AB29" s="2">
        <v>9</v>
      </c>
      <c r="AC29" s="2">
        <v>5</v>
      </c>
      <c r="AD29" s="2">
        <v>0</v>
      </c>
      <c r="AE29" t="s">
        <v>240</v>
      </c>
      <c r="AF29">
        <v>1</v>
      </c>
      <c r="AG29">
        <v>3</v>
      </c>
      <c r="AH29" t="s">
        <v>166</v>
      </c>
      <c r="AI29" t="s">
        <v>14</v>
      </c>
      <c r="AJ29" t="s">
        <v>14</v>
      </c>
      <c r="AK29" t="s">
        <v>14</v>
      </c>
      <c r="AL29" t="s">
        <v>55</v>
      </c>
      <c r="AN29" t="s">
        <v>47</v>
      </c>
      <c r="AP29" t="s">
        <v>167</v>
      </c>
      <c r="AR29" t="s">
        <v>44</v>
      </c>
      <c r="AT29" t="s">
        <v>44</v>
      </c>
      <c r="AV29" t="s">
        <v>70</v>
      </c>
      <c r="AW29" t="s">
        <v>300</v>
      </c>
      <c r="AZ29" t="s">
        <v>72</v>
      </c>
      <c r="BA29" t="s">
        <v>22</v>
      </c>
    </row>
    <row r="30" spans="1:53" ht="30" x14ac:dyDescent="0.25">
      <c r="A30" t="s">
        <v>232</v>
      </c>
      <c r="B30" t="s">
        <v>233</v>
      </c>
      <c r="C30" s="1" t="s">
        <v>234</v>
      </c>
      <c r="D30" t="s">
        <v>26</v>
      </c>
      <c r="E30" t="s">
        <v>19</v>
      </c>
      <c r="F30" t="s">
        <v>38</v>
      </c>
      <c r="G30">
        <v>2020</v>
      </c>
      <c r="H30" t="s">
        <v>66</v>
      </c>
      <c r="J30" t="s">
        <v>114</v>
      </c>
      <c r="L30" s="2">
        <v>1200</v>
      </c>
      <c r="M30" s="3">
        <v>685000</v>
      </c>
      <c r="U30" s="2">
        <v>1</v>
      </c>
      <c r="V30" s="2">
        <f t="shared" si="0"/>
        <v>1.61</v>
      </c>
      <c r="W30" s="2">
        <v>1</v>
      </c>
      <c r="X30" s="2">
        <v>0</v>
      </c>
      <c r="Y30" s="2">
        <v>0</v>
      </c>
      <c r="AA30" s="2">
        <v>0</v>
      </c>
      <c r="AB30" s="2">
        <v>1</v>
      </c>
      <c r="AC30" s="2">
        <v>0</v>
      </c>
      <c r="AD30" s="2">
        <v>0</v>
      </c>
      <c r="AE30" t="s">
        <v>40</v>
      </c>
      <c r="AF30">
        <v>1</v>
      </c>
      <c r="AG30">
        <v>2</v>
      </c>
      <c r="AH30" t="s">
        <v>235</v>
      </c>
      <c r="AI30" t="s">
        <v>14</v>
      </c>
      <c r="AJ30" t="s">
        <v>19</v>
      </c>
      <c r="AK30" t="s">
        <v>14</v>
      </c>
      <c r="AL30" t="s">
        <v>159</v>
      </c>
      <c r="AN30" t="s">
        <v>157</v>
      </c>
      <c r="AP30" t="s">
        <v>44</v>
      </c>
      <c r="AR30" t="s">
        <v>44</v>
      </c>
      <c r="AT30" t="s">
        <v>44</v>
      </c>
      <c r="AV30" t="s">
        <v>187</v>
      </c>
      <c r="AW30" t="s">
        <v>236</v>
      </c>
      <c r="AZ30" t="s">
        <v>21</v>
      </c>
      <c r="BA30" t="s">
        <v>22</v>
      </c>
    </row>
    <row r="31" spans="1:53" ht="30" x14ac:dyDescent="0.25">
      <c r="A31" t="s">
        <v>232</v>
      </c>
      <c r="B31" t="s">
        <v>237</v>
      </c>
      <c r="C31" s="1" t="s">
        <v>238</v>
      </c>
      <c r="D31" t="s">
        <v>26</v>
      </c>
      <c r="E31" t="s">
        <v>19</v>
      </c>
      <c r="F31" t="s">
        <v>15</v>
      </c>
      <c r="G31">
        <v>2019</v>
      </c>
      <c r="H31" t="s">
        <v>39</v>
      </c>
      <c r="J31" t="s">
        <v>114</v>
      </c>
      <c r="L31" s="2">
        <v>575</v>
      </c>
      <c r="M31" s="3">
        <v>436000</v>
      </c>
      <c r="N31" t="s">
        <v>18</v>
      </c>
      <c r="O31" t="s">
        <v>18</v>
      </c>
      <c r="P31" t="s">
        <v>18</v>
      </c>
      <c r="Q31" t="s">
        <v>18</v>
      </c>
      <c r="R31" t="s">
        <v>18</v>
      </c>
      <c r="S31" t="s">
        <v>18</v>
      </c>
      <c r="T31" t="s">
        <v>18</v>
      </c>
      <c r="U31" s="2">
        <v>51</v>
      </c>
      <c r="V31" s="2">
        <f t="shared" si="0"/>
        <v>82.11</v>
      </c>
      <c r="W31" s="2">
        <v>47</v>
      </c>
      <c r="X31" s="2">
        <v>0</v>
      </c>
      <c r="Y31" s="2">
        <v>4</v>
      </c>
      <c r="AA31" s="2">
        <v>47</v>
      </c>
      <c r="AB31" s="2">
        <v>4</v>
      </c>
      <c r="AC31" s="2">
        <v>0</v>
      </c>
      <c r="AD31" s="2">
        <v>0</v>
      </c>
      <c r="AE31" t="s">
        <v>145</v>
      </c>
      <c r="AF31">
        <v>1</v>
      </c>
      <c r="AG31">
        <v>1</v>
      </c>
      <c r="AH31" t="s">
        <v>239</v>
      </c>
      <c r="AI31" t="s">
        <v>19</v>
      </c>
      <c r="AJ31" t="s">
        <v>14</v>
      </c>
      <c r="AK31" t="s">
        <v>19</v>
      </c>
      <c r="AN31" t="s">
        <v>47</v>
      </c>
      <c r="AP31" t="s">
        <v>42</v>
      </c>
      <c r="AR31" t="s">
        <v>44</v>
      </c>
      <c r="AT31" t="s">
        <v>44</v>
      </c>
      <c r="AV31" t="s">
        <v>44</v>
      </c>
      <c r="AZ31" t="s">
        <v>72</v>
      </c>
      <c r="BA31" t="s">
        <v>22</v>
      </c>
    </row>
    <row r="32" spans="1:53" ht="30" x14ac:dyDescent="0.25">
      <c r="A32" t="s">
        <v>189</v>
      </c>
      <c r="B32" t="s">
        <v>190</v>
      </c>
      <c r="C32" s="1" t="s">
        <v>191</v>
      </c>
      <c r="D32" t="s">
        <v>26</v>
      </c>
      <c r="E32" t="s">
        <v>19</v>
      </c>
      <c r="F32" t="s">
        <v>27</v>
      </c>
      <c r="G32">
        <v>2023</v>
      </c>
      <c r="H32" t="s">
        <v>16</v>
      </c>
      <c r="J32" t="s">
        <v>114</v>
      </c>
      <c r="L32" s="2">
        <v>4000</v>
      </c>
      <c r="M32" s="3">
        <v>32220000</v>
      </c>
      <c r="U32" s="2">
        <v>65</v>
      </c>
      <c r="V32" s="2">
        <f t="shared" si="0"/>
        <v>104.65</v>
      </c>
      <c r="W32" s="2">
        <v>65</v>
      </c>
      <c r="X32" s="2">
        <v>0</v>
      </c>
      <c r="Y32" s="2">
        <v>0</v>
      </c>
      <c r="AA32" s="2">
        <v>22</v>
      </c>
      <c r="AB32" s="2">
        <v>43</v>
      </c>
      <c r="AC32" s="2">
        <v>0</v>
      </c>
      <c r="AD32" s="2">
        <v>0</v>
      </c>
      <c r="AE32" t="s">
        <v>178</v>
      </c>
      <c r="AF32">
        <v>1</v>
      </c>
      <c r="AG32">
        <v>5</v>
      </c>
      <c r="AI32" t="s">
        <v>14</v>
      </c>
      <c r="AJ32" t="s">
        <v>14</v>
      </c>
      <c r="AK32" t="s">
        <v>14</v>
      </c>
      <c r="AL32" t="s">
        <v>55</v>
      </c>
      <c r="AN32" t="s">
        <v>107</v>
      </c>
      <c r="AP32" t="s">
        <v>167</v>
      </c>
      <c r="AR32" t="s">
        <v>192</v>
      </c>
      <c r="AT32" t="s">
        <v>35</v>
      </c>
      <c r="AV32" t="s">
        <v>44</v>
      </c>
      <c r="AZ32" t="s">
        <v>21</v>
      </c>
      <c r="BA32" t="s">
        <v>22</v>
      </c>
    </row>
    <row r="33" spans="1:53" ht="30" x14ac:dyDescent="0.25">
      <c r="A33" t="s">
        <v>168</v>
      </c>
      <c r="B33" t="s">
        <v>169</v>
      </c>
      <c r="C33" s="1" t="s">
        <v>170</v>
      </c>
      <c r="D33" t="s">
        <v>26</v>
      </c>
      <c r="E33" t="s">
        <v>19</v>
      </c>
      <c r="F33" t="s">
        <v>15</v>
      </c>
      <c r="G33">
        <v>2019</v>
      </c>
      <c r="H33" t="s">
        <v>16</v>
      </c>
      <c r="J33" t="s">
        <v>114</v>
      </c>
      <c r="L33" s="2">
        <v>5400</v>
      </c>
      <c r="M33" s="3">
        <v>19231483</v>
      </c>
      <c r="N33">
        <v>5</v>
      </c>
      <c r="O33" t="s">
        <v>18</v>
      </c>
      <c r="P33" t="s">
        <v>18</v>
      </c>
      <c r="Q33" t="s">
        <v>18</v>
      </c>
      <c r="R33">
        <v>12</v>
      </c>
      <c r="S33">
        <v>1</v>
      </c>
      <c r="T33">
        <v>100</v>
      </c>
      <c r="U33" s="2">
        <v>55</v>
      </c>
      <c r="V33" s="2">
        <f t="shared" si="0"/>
        <v>88.550000000000011</v>
      </c>
      <c r="W33" s="2">
        <v>55</v>
      </c>
      <c r="X33" s="2">
        <v>0</v>
      </c>
      <c r="Y33" s="2">
        <v>0</v>
      </c>
      <c r="AA33" s="2">
        <v>26</v>
      </c>
      <c r="AB33" s="2">
        <v>29</v>
      </c>
      <c r="AC33" s="2">
        <v>0</v>
      </c>
      <c r="AD33" s="2">
        <v>0</v>
      </c>
      <c r="AE33" t="s">
        <v>171</v>
      </c>
      <c r="AF33">
        <v>2</v>
      </c>
      <c r="AG33">
        <v>10</v>
      </c>
      <c r="AH33" t="s">
        <v>64</v>
      </c>
      <c r="AI33" t="s">
        <v>14</v>
      </c>
      <c r="AJ33" t="s">
        <v>14</v>
      </c>
      <c r="AK33" t="s">
        <v>14</v>
      </c>
      <c r="AL33" t="s">
        <v>172</v>
      </c>
      <c r="AN33" t="s">
        <v>43</v>
      </c>
      <c r="AO33" t="s">
        <v>173</v>
      </c>
      <c r="AP33" t="s">
        <v>158</v>
      </c>
      <c r="AR33" t="s">
        <v>174</v>
      </c>
      <c r="AT33" t="s">
        <v>35</v>
      </c>
      <c r="AV33" t="s">
        <v>89</v>
      </c>
      <c r="AY33" t="s">
        <v>175</v>
      </c>
      <c r="AZ33" t="s">
        <v>72</v>
      </c>
      <c r="BA33" t="s">
        <v>22</v>
      </c>
    </row>
    <row r="34" spans="1:53" ht="30" x14ac:dyDescent="0.25">
      <c r="A34" t="s">
        <v>168</v>
      </c>
      <c r="B34" t="s">
        <v>176</v>
      </c>
      <c r="C34" s="1" t="s">
        <v>177</v>
      </c>
      <c r="D34" t="s">
        <v>26</v>
      </c>
      <c r="E34" t="s">
        <v>19</v>
      </c>
      <c r="F34" t="s">
        <v>38</v>
      </c>
      <c r="G34">
        <v>2021</v>
      </c>
      <c r="H34" t="s">
        <v>16</v>
      </c>
      <c r="J34" t="s">
        <v>114</v>
      </c>
      <c r="L34" s="2">
        <v>1200</v>
      </c>
      <c r="M34" s="3">
        <v>4266270</v>
      </c>
      <c r="U34" s="2">
        <v>12</v>
      </c>
      <c r="V34" s="2">
        <f t="shared" si="0"/>
        <v>19.32</v>
      </c>
      <c r="W34" s="2">
        <v>12</v>
      </c>
      <c r="X34" s="2">
        <v>0</v>
      </c>
      <c r="Y34" s="2">
        <v>0</v>
      </c>
      <c r="AA34" s="2">
        <v>0</v>
      </c>
      <c r="AB34" s="2">
        <v>0</v>
      </c>
      <c r="AC34" s="2">
        <v>6</v>
      </c>
      <c r="AD34" s="2">
        <v>6</v>
      </c>
      <c r="AE34" t="s">
        <v>178</v>
      </c>
      <c r="AF34">
        <v>2</v>
      </c>
      <c r="AG34">
        <v>2</v>
      </c>
      <c r="AH34" t="s">
        <v>119</v>
      </c>
      <c r="AI34" t="s">
        <v>14</v>
      </c>
      <c r="AJ34" t="s">
        <v>19</v>
      </c>
      <c r="AK34" t="s">
        <v>14</v>
      </c>
      <c r="AL34" t="s">
        <v>141</v>
      </c>
      <c r="AN34" t="s">
        <v>32</v>
      </c>
      <c r="AP34" t="s">
        <v>58</v>
      </c>
      <c r="AR34" t="s">
        <v>179</v>
      </c>
      <c r="AZ34" t="s">
        <v>21</v>
      </c>
      <c r="BA34" t="s">
        <v>22</v>
      </c>
    </row>
    <row r="35" spans="1:53" ht="30" x14ac:dyDescent="0.25">
      <c r="A35" t="s">
        <v>65</v>
      </c>
      <c r="B35" t="s">
        <v>160</v>
      </c>
      <c r="C35" s="1" t="s">
        <v>161</v>
      </c>
      <c r="D35" t="s">
        <v>26</v>
      </c>
      <c r="E35" t="s">
        <v>19</v>
      </c>
      <c r="F35" t="s">
        <v>27</v>
      </c>
      <c r="G35">
        <v>2022</v>
      </c>
      <c r="H35" t="s">
        <v>66</v>
      </c>
      <c r="J35" t="s">
        <v>162</v>
      </c>
      <c r="K35" t="s">
        <v>163</v>
      </c>
      <c r="L35" s="2">
        <v>22000</v>
      </c>
      <c r="M35" s="3">
        <v>6000000</v>
      </c>
      <c r="U35" s="2">
        <v>6</v>
      </c>
      <c r="V35" s="2">
        <f t="shared" si="0"/>
        <v>9.66</v>
      </c>
      <c r="W35" s="2">
        <v>6</v>
      </c>
      <c r="X35" s="2">
        <v>0</v>
      </c>
      <c r="Y35" s="2">
        <v>0</v>
      </c>
      <c r="AA35" s="2">
        <v>0</v>
      </c>
      <c r="AB35" s="2">
        <v>4</v>
      </c>
      <c r="AC35" s="2">
        <v>2</v>
      </c>
      <c r="AD35" s="2">
        <v>0</v>
      </c>
      <c r="AE35" t="s">
        <v>46</v>
      </c>
      <c r="AF35">
        <v>7</v>
      </c>
      <c r="AG35">
        <v>30</v>
      </c>
      <c r="AI35" t="s">
        <v>19</v>
      </c>
      <c r="AJ35" t="s">
        <v>14</v>
      </c>
      <c r="AK35" t="s">
        <v>14</v>
      </c>
      <c r="AL35" t="s">
        <v>159</v>
      </c>
      <c r="AN35" t="s">
        <v>44</v>
      </c>
      <c r="AP35" t="s">
        <v>58</v>
      </c>
      <c r="AR35" t="s">
        <v>68</v>
      </c>
      <c r="AT35" t="s">
        <v>69</v>
      </c>
      <c r="AV35" t="s">
        <v>164</v>
      </c>
      <c r="AZ35" t="s">
        <v>37</v>
      </c>
      <c r="BA35" t="s">
        <v>22</v>
      </c>
    </row>
    <row r="36" spans="1:53" ht="30" x14ac:dyDescent="0.25">
      <c r="A36" t="s">
        <v>132</v>
      </c>
      <c r="B36" t="s">
        <v>133</v>
      </c>
      <c r="C36" s="1" t="s">
        <v>134</v>
      </c>
      <c r="D36" t="s">
        <v>26</v>
      </c>
      <c r="E36" t="s">
        <v>19</v>
      </c>
      <c r="F36" t="s">
        <v>27</v>
      </c>
      <c r="G36">
        <v>2020</v>
      </c>
      <c r="H36" t="s">
        <v>104</v>
      </c>
      <c r="J36" t="s">
        <v>135</v>
      </c>
      <c r="L36" s="2">
        <v>940</v>
      </c>
      <c r="M36" s="3">
        <v>18897748</v>
      </c>
      <c r="U36" s="2">
        <v>38</v>
      </c>
      <c r="V36" s="2">
        <f t="shared" si="0"/>
        <v>61.180000000000007</v>
      </c>
      <c r="W36" s="2">
        <v>38</v>
      </c>
      <c r="X36" s="2">
        <v>0</v>
      </c>
      <c r="Y36" s="2">
        <v>0</v>
      </c>
      <c r="AA36" s="2">
        <v>12</v>
      </c>
      <c r="AB36" s="2">
        <v>24</v>
      </c>
      <c r="AC36" s="2">
        <v>0</v>
      </c>
      <c r="AD36" s="2">
        <v>2</v>
      </c>
      <c r="AE36" t="s">
        <v>83</v>
      </c>
      <c r="AF36">
        <v>1</v>
      </c>
      <c r="AG36">
        <v>3</v>
      </c>
      <c r="AH36" t="s">
        <v>136</v>
      </c>
      <c r="AI36" t="s">
        <v>14</v>
      </c>
      <c r="AJ36" t="s">
        <v>14</v>
      </c>
      <c r="AK36" t="s">
        <v>14</v>
      </c>
      <c r="AL36" t="s">
        <v>41</v>
      </c>
      <c r="AN36" t="s">
        <v>137</v>
      </c>
      <c r="AP36" t="s">
        <v>42</v>
      </c>
      <c r="AR36" t="s">
        <v>138</v>
      </c>
      <c r="AT36" t="s">
        <v>139</v>
      </c>
      <c r="AV36" t="s">
        <v>89</v>
      </c>
      <c r="AY36" t="s">
        <v>140</v>
      </c>
      <c r="AZ36" t="s">
        <v>21</v>
      </c>
      <c r="BA36" t="s">
        <v>22</v>
      </c>
    </row>
    <row r="37" spans="1:53" ht="30" x14ac:dyDescent="0.25">
      <c r="A37" t="s">
        <v>241</v>
      </c>
      <c r="B37" t="s">
        <v>242</v>
      </c>
      <c r="C37" s="1" t="s">
        <v>243</v>
      </c>
      <c r="D37" t="s">
        <v>26</v>
      </c>
      <c r="E37" t="s">
        <v>19</v>
      </c>
      <c r="F37" t="s">
        <v>27</v>
      </c>
      <c r="G37">
        <v>2021</v>
      </c>
      <c r="H37" t="s">
        <v>104</v>
      </c>
      <c r="J37" t="s">
        <v>244</v>
      </c>
      <c r="L37" s="2">
        <v>1694</v>
      </c>
      <c r="M37" s="3">
        <v>14000000</v>
      </c>
      <c r="U37" s="2">
        <v>31</v>
      </c>
      <c r="V37" s="2">
        <f t="shared" si="0"/>
        <v>49.910000000000004</v>
      </c>
      <c r="W37" s="2">
        <v>31</v>
      </c>
      <c r="X37" s="2">
        <v>0</v>
      </c>
      <c r="Y37" s="2">
        <v>0</v>
      </c>
      <c r="AA37" s="2">
        <v>8</v>
      </c>
      <c r="AB37" s="2">
        <v>10</v>
      </c>
      <c r="AC37" s="2">
        <v>13</v>
      </c>
      <c r="AD37" s="2">
        <v>0</v>
      </c>
      <c r="AE37" t="s">
        <v>105</v>
      </c>
      <c r="AF37">
        <v>1</v>
      </c>
      <c r="AG37">
        <v>5</v>
      </c>
      <c r="AI37" t="s">
        <v>14</v>
      </c>
      <c r="AJ37" t="s">
        <v>14</v>
      </c>
      <c r="AK37" t="s">
        <v>19</v>
      </c>
      <c r="AN37" t="s">
        <v>142</v>
      </c>
      <c r="AO37" t="s">
        <v>245</v>
      </c>
      <c r="AP37" t="s">
        <v>42</v>
      </c>
      <c r="AR37" t="s">
        <v>77</v>
      </c>
      <c r="AT37" t="s">
        <v>20</v>
      </c>
      <c r="AV37" t="s">
        <v>44</v>
      </c>
      <c r="AZ37" t="s">
        <v>21</v>
      </c>
      <c r="BA37" t="s">
        <v>22</v>
      </c>
    </row>
    <row r="38" spans="1:53" x14ac:dyDescent="0.25">
      <c r="L38" s="2"/>
      <c r="M38" s="3"/>
      <c r="U38" s="2"/>
      <c r="V38" s="2"/>
      <c r="W38" s="2"/>
      <c r="X38" s="2"/>
      <c r="Y38" s="2"/>
      <c r="AA38" s="2"/>
      <c r="AB38" s="2"/>
      <c r="AC38" s="2"/>
      <c r="AD38" s="2"/>
    </row>
    <row r="39" spans="1:53" x14ac:dyDescent="0.25">
      <c r="A39" t="s">
        <v>380</v>
      </c>
      <c r="L39" s="2">
        <f>SUM(Table1[What is the commercial square footage for this project?])</f>
        <v>839282</v>
      </c>
      <c r="M39" s="3">
        <f>SUM(Table1[What is the actual or projected total development cost?])</f>
        <v>1065851202</v>
      </c>
      <c r="U39" s="2">
        <f>SUM(Table1[What is the total number of units for this project?26])</f>
        <v>2043</v>
      </c>
      <c r="V39" s="2"/>
      <c r="W39" s="2">
        <f>SUM(Table1[How many are rental?27])</f>
        <v>1776</v>
      </c>
      <c r="X39" s="2">
        <f>SUM(Table1[How many are homeownership units?28])</f>
        <v>263</v>
      </c>
      <c r="Y39" s="2">
        <f>SUM(Table1[How many units of another ownership type are included in this project?29])</f>
        <v>4</v>
      </c>
      <c r="AA39" s="2">
        <f>SUM(Table1[Enter number of units: Less than or equal to 30% Area Median Income31])</f>
        <v>1394</v>
      </c>
      <c r="AB39" s="2">
        <f>SUM(Table1[Enter number of units: 31-60% Area Median Income32])</f>
        <v>1960</v>
      </c>
      <c r="AC39" s="2">
        <f>SUM(Table1[Enter number of units: 61-80% Area Median Income33])</f>
        <v>1257</v>
      </c>
      <c r="AD39" s="2">
        <f>SUM(Table1[Enter number of units: greater than or equal to 81% Area Median Income34])</f>
        <v>1339</v>
      </c>
    </row>
    <row r="40" spans="1:53" x14ac:dyDescent="0.25">
      <c r="M40" s="4" t="s">
        <v>381</v>
      </c>
      <c r="U40" s="5" t="s">
        <v>383</v>
      </c>
      <c r="V40" s="5">
        <f>SUMIF(Table1[Project Status],"Completed Project",Table1[What is the toal number of construction jobs created])</f>
        <v>429.87000000000006</v>
      </c>
      <c r="AA40" s="4" t="s">
        <v>381</v>
      </c>
      <c r="AB40" s="4" t="s">
        <v>381</v>
      </c>
      <c r="AC40" s="4" t="s">
        <v>381</v>
      </c>
      <c r="AD40" s="4" t="s">
        <v>381</v>
      </c>
    </row>
  </sheetData>
  <phoneticPr fontId="18"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7381C01D0744488C79200BBAF9BC5F" ma:contentTypeVersion="14" ma:contentTypeDescription="Create a new document." ma:contentTypeScope="" ma:versionID="6ebfff3fc1fdbb0217b665ccbb2922e2">
  <xsd:schema xmlns:xsd="http://www.w3.org/2001/XMLSchema" xmlns:xs="http://www.w3.org/2001/XMLSchema" xmlns:p="http://schemas.microsoft.com/office/2006/metadata/properties" xmlns:ns2="5c3120aa-4362-40a7-b179-624d31c9584b" xmlns:ns3="1ddc0a50-9fb7-477b-a615-6be3ff4e0548" targetNamespace="http://schemas.microsoft.com/office/2006/metadata/properties" ma:root="true" ma:fieldsID="940610059089ca15d306871273c5132a" ns2:_="" ns3:_="">
    <xsd:import namespace="5c3120aa-4362-40a7-b179-624d31c9584b"/>
    <xsd:import namespace="1ddc0a50-9fb7-477b-a615-6be3ff4e0548"/>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3120aa-4362-40a7-b179-624d31c9584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1ddc0a50-9fb7-477b-a615-6be3ff4e0548"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7B4D987-9C31-4077-975D-24B2279803D6}">
  <ds:schemaRefs>
    <ds:schemaRef ds:uri="http://schemas.microsoft.com/sharepoint/v3/contenttype/forms"/>
  </ds:schemaRefs>
</ds:datastoreItem>
</file>

<file path=customXml/itemProps2.xml><?xml version="1.0" encoding="utf-8"?>
<ds:datastoreItem xmlns:ds="http://schemas.openxmlformats.org/officeDocument/2006/customXml" ds:itemID="{6D3C16B4-DBC4-49F2-8ACC-2AF7EF6C6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3120aa-4362-40a7-b179-624d31c9584b"/>
    <ds:schemaRef ds:uri="1ddc0a50-9fb7-477b-a615-6be3ff4e05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4AABB5-746C-4FCA-ABEA-14ED6438F49F}">
  <ds:schemaRefs>
    <ds:schemaRef ds:uri="http://schemas.microsoft.com/office/infopath/2007/PartnerControls"/>
    <ds:schemaRef ds:uri="http://schemas.microsoft.com/office/2006/documentManagement/types"/>
    <ds:schemaRef ds:uri="http://schemas.microsoft.com/office/2006/metadata/properties"/>
    <ds:schemaRef ds:uri="http://purl.org/dc/elements/1.1/"/>
    <ds:schemaRef ds:uri="1ddc0a50-9fb7-477b-a615-6be3ff4e0548"/>
    <ds:schemaRef ds:uri="5c3120aa-4362-40a7-b179-624d31c9584b"/>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real_estate_project_development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Fitterer</dc:creator>
  <cp:lastModifiedBy>John Fitterer</cp:lastModifiedBy>
  <dcterms:created xsi:type="dcterms:W3CDTF">2020-05-29T17:42:17Z</dcterms:created>
  <dcterms:modified xsi:type="dcterms:W3CDTF">2020-06-22T20:29:27Z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0x010100F77381C01D0744488C79200BBAF9BC5F</vt:lpwstr>
  </property>
</Properties>
</file>