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GOALs Summary Tables/"/>
    </mc:Choice>
  </mc:AlternateContent>
  <xr:revisionPtr revIDLastSave="408" documentId="11_F15B8262C5B3BE02E5C4DE2F7530BF8C2C730A6C" xr6:coauthVersionLast="47" xr6:coauthVersionMax="47" xr10:uidLastSave="{B764B4D5-60F1-41B7-B6DE-CDF138B4146E}"/>
  <bookViews>
    <workbookView xWindow="409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1" l="1"/>
  <c r="D13" i="1"/>
  <c r="B40" i="1"/>
  <c r="B29" i="1"/>
  <c r="B25" i="1"/>
  <c r="B19" i="1"/>
  <c r="C44" i="1"/>
  <c r="E44" i="1"/>
  <c r="G44" i="1"/>
  <c r="H2" i="1"/>
  <c r="H3" i="1"/>
  <c r="H5" i="1"/>
  <c r="H10" i="1"/>
  <c r="H11" i="1"/>
  <c r="H16" i="1"/>
  <c r="H18" i="1"/>
  <c r="H21" i="1"/>
  <c r="H22" i="1"/>
  <c r="H23" i="1"/>
  <c r="H26" i="1"/>
  <c r="H27" i="1"/>
  <c r="H28" i="1"/>
  <c r="H33" i="1"/>
  <c r="H34" i="1"/>
  <c r="H36" i="1"/>
  <c r="H37" i="1"/>
  <c r="H38" i="1"/>
  <c r="F42" i="1"/>
  <c r="H42" i="1" s="1"/>
  <c r="F41" i="1"/>
  <c r="H41" i="1" s="1"/>
  <c r="F39" i="1"/>
  <c r="H39" i="1" s="1"/>
  <c r="F35" i="1"/>
  <c r="H35" i="1" s="1"/>
  <c r="F32" i="1"/>
  <c r="H32" i="1" s="1"/>
  <c r="F31" i="1"/>
  <c r="H31" i="1" s="1"/>
  <c r="F30" i="1"/>
  <c r="H30" i="1" s="1"/>
  <c r="F29" i="1"/>
  <c r="F24" i="1"/>
  <c r="H24" i="1" s="1"/>
  <c r="F20" i="1"/>
  <c r="H20" i="1" s="1"/>
  <c r="F15" i="1"/>
  <c r="H15" i="1" s="1"/>
  <c r="F12" i="1"/>
  <c r="H12" i="1" s="1"/>
  <c r="F9" i="1"/>
  <c r="H9" i="1" s="1"/>
  <c r="F8" i="1"/>
  <c r="H8" i="1" s="1"/>
  <c r="F7" i="1"/>
  <c r="H7" i="1" s="1"/>
  <c r="F6" i="1"/>
  <c r="H6" i="1" s="1"/>
  <c r="F4" i="1"/>
  <c r="H43" i="1"/>
  <c r="H40" i="1"/>
  <c r="H29" i="1"/>
  <c r="H25" i="1"/>
  <c r="H19" i="1"/>
  <c r="B17" i="1"/>
  <c r="H17" i="1" s="1"/>
  <c r="B14" i="1"/>
  <c r="H14" i="1" l="1"/>
  <c r="H13" i="1"/>
  <c r="D44" i="1"/>
  <c r="H4" i="1"/>
  <c r="F44" i="1"/>
  <c r="H44" i="1"/>
</calcChain>
</file>

<file path=xl/sharedStrings.xml><?xml version="1.0" encoding="utf-8"?>
<sst xmlns="http://schemas.openxmlformats.org/spreadsheetml/2006/main" count="51" uniqueCount="51">
  <si>
    <t>Member</t>
  </si>
  <si>
    <t># Construction Jobs- Completed Housing Projects</t>
  </si>
  <si>
    <t># Construction Jobs- Completed Mixed-Use Projects</t>
  </si>
  <si>
    <t># Construction Jobs- Completed Open Space Projects</t>
  </si>
  <si>
    <t>Jobs Through Development of Commercial Space</t>
  </si>
  <si>
    <t>Jobs Through Small Business Assistance</t>
  </si>
  <si>
    <t>Jobs Through Workforce Development</t>
  </si>
  <si>
    <t>Total # of Job Opportunities Created or Preserved</t>
  </si>
  <si>
    <t>ACT Lawrence</t>
  </si>
  <si>
    <t>Asian CDC</t>
  </si>
  <si>
    <t>CEDC-SM</t>
  </si>
  <si>
    <t xml:space="preserve">Coalition for a Better Acre </t>
  </si>
  <si>
    <t>Codman Square NDC</t>
  </si>
  <si>
    <t xml:space="preserve">Community Development Partnership </t>
  </si>
  <si>
    <t xml:space="preserve">Community Teamwork, Inc. </t>
  </si>
  <si>
    <t>Dorchester Bay EDC</t>
  </si>
  <si>
    <t>Downtown Taunton Foundation</t>
  </si>
  <si>
    <t>Fenway CDC</t>
  </si>
  <si>
    <t>Franklin County CDC</t>
  </si>
  <si>
    <t>Groundwork Lawrence</t>
  </si>
  <si>
    <t>Harborlight Community Partners</t>
  </si>
  <si>
    <t>Hilltown CDC</t>
  </si>
  <si>
    <t>Homeowners Rehabilitation, Inc.</t>
  </si>
  <si>
    <t>Housing Assistance Corporation</t>
  </si>
  <si>
    <t>Housing Corporation of Arlington</t>
  </si>
  <si>
    <t>Island Housing Trust</t>
  </si>
  <si>
    <t>Jamaica Plain NDC</t>
  </si>
  <si>
    <t>Just A Start</t>
  </si>
  <si>
    <t>Lawrence CommunityWorks Inc.</t>
  </si>
  <si>
    <t>Lena Park CDC</t>
  </si>
  <si>
    <t>Lowell Community Loan Fund, Inc. DBA, MCCI</t>
  </si>
  <si>
    <t>Madison Park CDC</t>
  </si>
  <si>
    <t>Main South CDC</t>
  </si>
  <si>
    <t>Metro West Collaborative Development</t>
  </si>
  <si>
    <t>NeighborWorks Housing Solutions</t>
  </si>
  <si>
    <t>NewVue Communities</t>
  </si>
  <si>
    <t>North Shore CDC</t>
  </si>
  <si>
    <t>Pittsfield Economic Revitalization Corporation</t>
  </si>
  <si>
    <t>Quaboag Valley CDC</t>
  </si>
  <si>
    <t>Somerville Community Corporation</t>
  </si>
  <si>
    <t>South Boston NDC</t>
  </si>
  <si>
    <t>South Middlesex Opportunity Council, Inc.</t>
  </si>
  <si>
    <t>Southwest Boston CDC</t>
  </si>
  <si>
    <t>Springfield Neighborhood Housing Services</t>
  </si>
  <si>
    <t>The Neighborhood Developers</t>
  </si>
  <si>
    <t>Valley CDC</t>
  </si>
  <si>
    <t>Waterfront Historic Area League (WHALE)</t>
  </si>
  <si>
    <t>Way Finders</t>
  </si>
  <si>
    <t>Wellspring Cooperative</t>
  </si>
  <si>
    <t>Worcester Common Ground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</si>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</sst>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Fill="1" applyBorder="1"/>
    <xf numFmtId="0" fontId="0" fillId="0" borderId="0" xfId="0" applyFill="1" applyBorder="1"/>
    <xf numFmtId="0" fontId="2" fillId="0" borderId="1" xfId="0" applyFont="1" applyFill="1" applyBorder="1"/>
    <xf numFmtId="0" fontId="3" fillId="0" borderId="0" xfId="0" applyFont="1" applyFill="1" applyBorder="1" applyAlignment="1"/>
    <xf numFmtId="0" fontId="4" fillId="0" borderId="0" xfId="0" applyFont="1" applyFill="1"/>
    <xf numFmtId="0" fontId="0" fillId="0" borderId="0" xfId="0" applyFill="1"/>
    <xf numFmtId="0" fontId="0" fillId="0" borderId="3" xfId="0" applyFill="1" applyBorder="1"/>
    <xf numFmtId="0" fontId="5" fillId="0" borderId="4" xfId="0" applyFont="1" applyFill="1" applyBorder="1"/>
    <xf numFmtId="0" fontId="3" fillId="0" borderId="0" xfId="0" applyNumberFormat="1" applyFont="1" applyFill="1" applyBorder="1" applyAlignment="1"/>
    <xf numFmtId="0" fontId="0" fillId="0" borderId="0" xfId="0" applyNumberFormat="1" applyFill="1"/>
    <xf numFmtId="0" fontId="0" fillId="0" borderId="0" xfId="0" applyNumberFormat="1" applyFill="1" applyBorder="1"/>
    <xf numFmtId="2" fontId="0" fillId="0" borderId="0" xfId="0" applyNumberFormat="1" applyFill="1" applyBorder="1"/>
    <xf numFmtId="164" fontId="0" fillId="0" borderId="2" xfId="1" applyNumberFormat="1" applyFont="1" applyFill="1" applyBorder="1"/>
    <xf numFmtId="164" fontId="0" fillId="0" borderId="0" xfId="1" applyNumberFormat="1" applyFont="1" applyFill="1" applyBorder="1"/>
    <xf numFmtId="43" fontId="0" fillId="0" borderId="0" xfId="1" applyFont="1" applyFill="1" applyBorder="1"/>
    <xf numFmtId="2" fontId="0" fillId="0" borderId="0" xfId="0" applyNumberFormat="1" applyFill="1"/>
    <xf numFmtId="1" fontId="3" fillId="0" borderId="0" xfId="0" applyNumberFormat="1" applyFont="1" applyBorder="1" applyAlignment="1"/>
    <xf numFmtId="164" fontId="0" fillId="0" borderId="0" xfId="1" applyNumberFormat="1" applyFont="1" applyFill="1"/>
  </cellXfs>
  <cellStyles count="2">
    <cellStyle name="Comma" xfId="1" builtinId="3"/>
    <cellStyle name="Normal" xfId="0" builtinId="0"/>
  </cellStyles>
  <dxfs count="20">
    <dxf>
      <numFmt numFmtId="164" formatCode="_(* #,##0_);_(* \(#,##0\);_(* &quot;-&quot;??_);_(@_)"/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64" formatCode="_(* #,##0_);_(* \(#,##0\);_(* &quot;-&quot;??_);_(@_)"/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164" formatCode="_(* #,##0_);_(* \(#,##0\);_(* &quot;-&quot;??_);_(@_)"/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/>
      </fill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/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/>
      </fill>
    </dxf>
    <dxf>
      <numFmt numFmtId="0" formatCode="General"/>
      <fill>
        <patternFill patternType="none">
          <fgColor indexed="64"/>
          <bgColor indexed="65"/>
        </patternFill>
      </fill>
    </dxf>
    <dxf>
      <fill>
        <patternFill patternType="none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0.39997558519241921"/>
        </left>
        <right/>
        <top/>
        <bottom/>
      </border>
    </dxf>
    <dxf>
      <border outline="0">
        <left style="thin">
          <color theme="4" tint="0.39997558519241921"/>
        </left>
      </border>
    </dxf>
    <dxf>
      <fill>
        <patternFill patternType="none"/>
      </fill>
    </dxf>
    <dxf>
      <fill>
        <patternFill patternType="none"/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none"/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DE352-3531-4BC9-B3C3-7E2FE4773677}" name="Table1" displayName="Table1" ref="A1:H44" totalsRowCount="1" headerRowDxfId="19" dataDxfId="18" totalsRowDxfId="17" tableBorderDxfId="16">
  <autoFilter ref="A1:H43" xr:uid="{F44DE352-3531-4BC9-B3C3-7E2FE4773677}"/>
  <sortState xmlns:xlrd2="http://schemas.microsoft.com/office/spreadsheetml/2017/richdata2" ref="A2:H43">
    <sortCondition ref="A1:A43"/>
  </sortState>
  <tableColumns count="8">
    <tableColumn id="1" xr3:uid="{CDEB99E8-72F7-4426-9282-03962D5A3AA9}" name="Member" totalsRowLabel="Total" dataDxfId="14" totalsRowDxfId="15"/>
    <tableColumn id="2" xr3:uid="{CC464963-6F2A-4483-B66A-5CC37C312961}" name="# Construction Jobs- Completed Housing Projects" totalsRowFunction="custom" dataDxfId="12" totalsRowDxfId="13">
      <totalsRowFormula>SUM(Table1['# Construction Jobs- Completed Housing Projects])</totalsRowFormula>
    </tableColumn>
    <tableColumn id="3" xr3:uid="{CFEF2AE1-AA21-4FBC-8B23-4F2BD77CA755}" name="# Construction Jobs- Completed Mixed-Use Projects" totalsRowFunction="custom" dataDxfId="10" totalsRowDxfId="11">
      <totalsRowFormula>SUM(Table1['# Construction Jobs- Completed Mixed-Use Projects])</totalsRowFormula>
    </tableColumn>
    <tableColumn id="5" xr3:uid="{9CC94955-7BF6-41C4-8526-E56E769CD556}" name="# Construction Jobs- Completed Open Space Projects" totalsRowFunction="custom" dataDxfId="8" totalsRowDxfId="9">
      <totalsRowFormula>SUM(Table1['# Construction Jobs- Completed Open Space Projects])</totalsRowFormula>
    </tableColumn>
    <tableColumn id="6" xr3:uid="{6F660527-6907-483A-8080-DF3CE7021CEC}" name="Jobs Through Development of Commercial Space" totalsRowFunction="custom" dataDxfId="6" totalsRowDxfId="7" dataCellStyle="Comma" totalsRowCellStyle="Comma">
      <totalsRowFormula>SUM(Table1[Jobs Through Development of Commercial Space])</totalsRowFormula>
    </tableColumn>
    <tableColumn id="7" xr3:uid="{014ECCEC-EFAA-4D46-A2A7-7EB0AA6E85B3}" name="Jobs Through Small Business Assistance" totalsRowFunction="custom" dataDxfId="4" totalsRowDxfId="5" dataCellStyle="Comma" totalsRowCellStyle="Comma">
      <totalsRowFormula>SUM(Table1[Jobs Through Small Business Assistance])</totalsRowFormula>
    </tableColumn>
    <tableColumn id="10" xr3:uid="{9A0B2637-E08D-4039-8EA5-3085943544C2}" name="Jobs Through Workforce Development" totalsRowFunction="custom" dataDxfId="2" totalsRowDxfId="3" dataCellStyle="Comma" totalsRowCellStyle="Comma">
      <totalsRowFormula>SUM(Table1[Jobs Through Workforce Development])</totalsRowFormula>
    </tableColumn>
    <tableColumn id="8" xr3:uid="{632D5A79-F7F7-4FD1-92BA-5CA197C2F686}" name="Total # of Job Opportunities Created or Preserved" totalsRowFunction="custom" dataDxfId="0" totalsRowDxfId="1" dataCellStyle="Comma" totalsRowCellStyle="Comma">
      <calculatedColumnFormula>SUM(B2:G2)</calculatedColumnFormula>
      <totalsRowFormula>SUM(Table1[Total '# of Job Opportunities Created or Preserved])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8" workbookViewId="0">
      <pane xSplit="1" topLeftCell="C30" activePane="topRight" state="frozen"/>
      <selection pane="topRight" activeCell="E46" sqref="E46"/>
    </sheetView>
  </sheetViews>
  <sheetFormatPr defaultColWidth="9.140625" defaultRowHeight="14.25"/>
  <cols>
    <col min="1" max="1" width="45.140625" style="6" customWidth="1"/>
    <col min="2" max="2" width="46.5703125" style="6" customWidth="1"/>
    <col min="3" max="3" width="49" style="6" customWidth="1"/>
    <col min="4" max="4" width="50" style="6" customWidth="1"/>
    <col min="5" max="5" width="46.7109375" style="6" customWidth="1"/>
    <col min="6" max="6" width="38.5703125" style="6" customWidth="1"/>
    <col min="7" max="7" width="37.7109375" style="6" customWidth="1"/>
    <col min="8" max="8" width="47.7109375" style="6" customWidth="1"/>
    <col min="9" max="16384" width="9.140625" style="6"/>
  </cols>
  <sheetData>
    <row r="1" spans="1:8" s="5" customFormat="1" ht="22.5" customHeight="1">
      <c r="A1" s="3" t="s">
        <v>0</v>
      </c>
      <c r="B1" s="4" t="s">
        <v>1</v>
      </c>
      <c r="C1" s="4" t="s">
        <v>2</v>
      </c>
      <c r="D1" s="9" t="s">
        <v>3</v>
      </c>
      <c r="E1" s="4" t="s">
        <v>4</v>
      </c>
      <c r="F1" s="4" t="s">
        <v>5</v>
      </c>
      <c r="G1" s="4" t="s">
        <v>6</v>
      </c>
      <c r="H1" s="17" t="s">
        <v>7</v>
      </c>
    </row>
    <row r="2" spans="1:8">
      <c r="A2" s="1" t="s">
        <v>8</v>
      </c>
      <c r="B2" s="2">
        <v>0</v>
      </c>
      <c r="C2" s="2">
        <v>0</v>
      </c>
      <c r="D2" s="10">
        <v>0</v>
      </c>
      <c r="E2" s="18">
        <v>0</v>
      </c>
      <c r="F2" s="14">
        <v>0</v>
      </c>
      <c r="G2" s="14">
        <v>3</v>
      </c>
      <c r="H2" s="18">
        <f t="shared" ref="H2:H43" si="0">SUM(B2:G2)</f>
        <v>3</v>
      </c>
    </row>
    <row r="3" spans="1:8">
      <c r="A3" s="1" t="s">
        <v>9</v>
      </c>
      <c r="B3" s="15">
        <v>19.32</v>
      </c>
      <c r="C3" s="2">
        <v>0</v>
      </c>
      <c r="D3" s="10">
        <v>0</v>
      </c>
      <c r="E3" s="18">
        <v>0</v>
      </c>
      <c r="F3" s="14">
        <v>0</v>
      </c>
      <c r="G3" s="14">
        <v>0</v>
      </c>
      <c r="H3" s="18">
        <f t="shared" si="0"/>
        <v>19.32</v>
      </c>
    </row>
    <row r="4" spans="1:8">
      <c r="A4" s="1" t="s">
        <v>10</v>
      </c>
      <c r="B4" s="2">
        <v>0</v>
      </c>
      <c r="C4" s="2">
        <v>0</v>
      </c>
      <c r="D4" s="11">
        <v>0</v>
      </c>
      <c r="E4" s="18">
        <v>0</v>
      </c>
      <c r="F4" s="14">
        <f xml:space="preserve"> 66 + 112</f>
        <v>178</v>
      </c>
      <c r="G4" s="14">
        <v>0</v>
      </c>
      <c r="H4" s="14">
        <f t="shared" si="0"/>
        <v>178</v>
      </c>
    </row>
    <row r="5" spans="1:8">
      <c r="A5" s="1" t="s">
        <v>11</v>
      </c>
      <c r="B5" s="2">
        <v>0</v>
      </c>
      <c r="C5" s="2">
        <v>70.84</v>
      </c>
      <c r="D5" s="11">
        <v>0</v>
      </c>
      <c r="E5" s="18">
        <v>0</v>
      </c>
      <c r="F5" s="14">
        <v>0</v>
      </c>
      <c r="G5" s="14">
        <v>0</v>
      </c>
      <c r="H5" s="14">
        <f t="shared" si="0"/>
        <v>70.84</v>
      </c>
    </row>
    <row r="6" spans="1:8">
      <c r="A6" s="1" t="s">
        <v>12</v>
      </c>
      <c r="B6" s="2">
        <v>0</v>
      </c>
      <c r="C6" s="2">
        <v>0</v>
      </c>
      <c r="D6" s="10">
        <v>0</v>
      </c>
      <c r="E6" s="18">
        <v>0</v>
      </c>
      <c r="F6" s="14">
        <f>7+6</f>
        <v>13</v>
      </c>
      <c r="G6" s="14">
        <v>10</v>
      </c>
      <c r="H6" s="14">
        <f t="shared" si="0"/>
        <v>23</v>
      </c>
    </row>
    <row r="7" spans="1:8">
      <c r="A7" s="1" t="s">
        <v>13</v>
      </c>
      <c r="B7" s="2">
        <v>0</v>
      </c>
      <c r="C7" s="2">
        <v>0</v>
      </c>
      <c r="D7" s="10">
        <v>0</v>
      </c>
      <c r="E7" s="18">
        <v>0</v>
      </c>
      <c r="F7" s="14">
        <f>11+11</f>
        <v>22</v>
      </c>
      <c r="G7" s="14">
        <v>0</v>
      </c>
      <c r="H7" s="14">
        <f t="shared" si="0"/>
        <v>22</v>
      </c>
    </row>
    <row r="8" spans="1:8">
      <c r="A8" s="1" t="s">
        <v>14</v>
      </c>
      <c r="B8" s="2">
        <v>0</v>
      </c>
      <c r="C8" s="2">
        <v>0</v>
      </c>
      <c r="D8" s="11">
        <v>0</v>
      </c>
      <c r="E8" s="18">
        <v>0</v>
      </c>
      <c r="F8" s="14">
        <f>37+21</f>
        <v>58</v>
      </c>
      <c r="G8" s="14">
        <v>71</v>
      </c>
      <c r="H8" s="14">
        <f t="shared" si="0"/>
        <v>129</v>
      </c>
    </row>
    <row r="9" spans="1:8">
      <c r="A9" s="1" t="s">
        <v>15</v>
      </c>
      <c r="B9" s="2">
        <v>0</v>
      </c>
      <c r="C9" s="2">
        <v>0</v>
      </c>
      <c r="D9" s="11">
        <v>0</v>
      </c>
      <c r="E9" s="18">
        <v>0</v>
      </c>
      <c r="F9" s="14">
        <f>24+412</f>
        <v>436</v>
      </c>
      <c r="G9" s="14">
        <v>72</v>
      </c>
      <c r="H9" s="14">
        <f t="shared" si="0"/>
        <v>508</v>
      </c>
    </row>
    <row r="10" spans="1:8">
      <c r="A10" s="1" t="s">
        <v>16</v>
      </c>
      <c r="B10" s="2">
        <v>0</v>
      </c>
      <c r="C10" s="2">
        <v>9.66</v>
      </c>
      <c r="D10" s="10">
        <v>0</v>
      </c>
      <c r="E10" s="14">
        <v>11</v>
      </c>
      <c r="F10" s="14">
        <v>12</v>
      </c>
      <c r="G10" s="14">
        <v>0</v>
      </c>
      <c r="H10" s="14">
        <f t="shared" si="0"/>
        <v>32.659999999999997</v>
      </c>
    </row>
    <row r="11" spans="1:8">
      <c r="A11" s="1" t="s">
        <v>17</v>
      </c>
      <c r="B11" s="2">
        <v>0</v>
      </c>
      <c r="C11" s="2">
        <v>0</v>
      </c>
      <c r="D11" s="10">
        <v>0</v>
      </c>
      <c r="E11" s="14">
        <v>0</v>
      </c>
      <c r="F11" s="14">
        <v>0</v>
      </c>
      <c r="G11" s="14">
        <v>3</v>
      </c>
      <c r="H11" s="14">
        <f t="shared" si="0"/>
        <v>3</v>
      </c>
    </row>
    <row r="12" spans="1:8">
      <c r="A12" s="1" t="s">
        <v>18</v>
      </c>
      <c r="B12" s="2">
        <v>0</v>
      </c>
      <c r="C12" s="2">
        <v>0</v>
      </c>
      <c r="D12" s="11">
        <v>0</v>
      </c>
      <c r="E12" s="14">
        <v>0</v>
      </c>
      <c r="F12" s="14">
        <f>9+146</f>
        <v>155</v>
      </c>
      <c r="G12" s="14">
        <v>0</v>
      </c>
      <c r="H12" s="14">
        <f t="shared" si="0"/>
        <v>155</v>
      </c>
    </row>
    <row r="13" spans="1:8">
      <c r="A13" s="1" t="s">
        <v>19</v>
      </c>
      <c r="B13" s="2">
        <v>0</v>
      </c>
      <c r="C13" s="2">
        <v>0</v>
      </c>
      <c r="D13" s="12">
        <f>23.56+2.69+5.63+17.61+25.35</f>
        <v>74.84</v>
      </c>
      <c r="E13" s="14">
        <v>0</v>
      </c>
      <c r="F13" s="14">
        <v>0</v>
      </c>
      <c r="G13" s="14">
        <v>0</v>
      </c>
      <c r="H13" s="14">
        <f t="shared" si="0"/>
        <v>74.84</v>
      </c>
    </row>
    <row r="14" spans="1:8">
      <c r="A14" s="1" t="s">
        <v>20</v>
      </c>
      <c r="B14" s="2">
        <f xml:space="preserve"> 9.66+1.61</f>
        <v>11.27</v>
      </c>
      <c r="C14" s="2">
        <v>0</v>
      </c>
      <c r="D14" s="10">
        <v>0</v>
      </c>
      <c r="E14" s="14">
        <v>0</v>
      </c>
      <c r="F14" s="14">
        <v>0</v>
      </c>
      <c r="G14" s="14">
        <v>0</v>
      </c>
      <c r="H14" s="14">
        <f t="shared" si="0"/>
        <v>11.27</v>
      </c>
    </row>
    <row r="15" spans="1:8">
      <c r="A15" s="1" t="s">
        <v>21</v>
      </c>
      <c r="B15" s="2">
        <v>0</v>
      </c>
      <c r="C15" s="2">
        <v>0</v>
      </c>
      <c r="D15" s="10">
        <v>0</v>
      </c>
      <c r="E15" s="14">
        <v>0</v>
      </c>
      <c r="F15" s="13">
        <f>3+4</f>
        <v>7</v>
      </c>
      <c r="G15" s="14">
        <v>0</v>
      </c>
      <c r="H15" s="14">
        <f t="shared" si="0"/>
        <v>7</v>
      </c>
    </row>
    <row r="16" spans="1:8">
      <c r="A16" s="1" t="s">
        <v>22</v>
      </c>
      <c r="B16" s="2">
        <v>157.78</v>
      </c>
      <c r="C16" s="2">
        <v>0</v>
      </c>
      <c r="D16" s="11">
        <v>0</v>
      </c>
      <c r="E16" s="14">
        <v>0</v>
      </c>
      <c r="F16" s="13">
        <v>0</v>
      </c>
      <c r="G16" s="14">
        <v>0</v>
      </c>
      <c r="H16" s="14">
        <f t="shared" si="0"/>
        <v>157.78</v>
      </c>
    </row>
    <row r="17" spans="1:8">
      <c r="A17" s="1" t="s">
        <v>23</v>
      </c>
      <c r="B17" s="2">
        <f>2*12.88</f>
        <v>25.76</v>
      </c>
      <c r="C17" s="2">
        <v>0</v>
      </c>
      <c r="D17" s="10">
        <v>0</v>
      </c>
      <c r="E17" s="14">
        <v>0</v>
      </c>
      <c r="F17" s="13">
        <v>0</v>
      </c>
      <c r="G17" s="13">
        <v>0</v>
      </c>
      <c r="H17" s="14">
        <f t="shared" si="0"/>
        <v>25.76</v>
      </c>
    </row>
    <row r="18" spans="1:8">
      <c r="A18" s="1" t="s">
        <v>24</v>
      </c>
      <c r="B18" s="2">
        <v>14.49</v>
      </c>
      <c r="C18" s="2">
        <v>0</v>
      </c>
      <c r="D18" s="10">
        <v>0</v>
      </c>
      <c r="E18" s="14">
        <v>0</v>
      </c>
      <c r="F18" s="13">
        <v>0</v>
      </c>
      <c r="G18" s="14">
        <v>0</v>
      </c>
      <c r="H18" s="14">
        <f t="shared" si="0"/>
        <v>14.49</v>
      </c>
    </row>
    <row r="19" spans="1:8">
      <c r="A19" s="1" t="s">
        <v>25</v>
      </c>
      <c r="B19" s="2">
        <f>9.66+4.83+11.27+9.66</f>
        <v>35.42</v>
      </c>
      <c r="C19" s="2">
        <v>0</v>
      </c>
      <c r="D19" s="10">
        <v>0</v>
      </c>
      <c r="E19" s="14">
        <v>0</v>
      </c>
      <c r="F19" s="14">
        <v>0</v>
      </c>
      <c r="G19" s="14">
        <v>0</v>
      </c>
      <c r="H19" s="14">
        <f t="shared" si="0"/>
        <v>35.42</v>
      </c>
    </row>
    <row r="20" spans="1:8">
      <c r="A20" s="1" t="s">
        <v>26</v>
      </c>
      <c r="B20" s="2">
        <v>0</v>
      </c>
      <c r="C20" s="2">
        <v>0</v>
      </c>
      <c r="D20" s="11">
        <v>0</v>
      </c>
      <c r="E20" s="14">
        <v>0</v>
      </c>
      <c r="F20" s="14">
        <f>1+288</f>
        <v>289</v>
      </c>
      <c r="G20" s="14">
        <v>30</v>
      </c>
      <c r="H20" s="14">
        <f t="shared" si="0"/>
        <v>319</v>
      </c>
    </row>
    <row r="21" spans="1:8">
      <c r="A21" s="1" t="s">
        <v>27</v>
      </c>
      <c r="B21" s="2">
        <v>0</v>
      </c>
      <c r="C21" s="2">
        <v>0</v>
      </c>
      <c r="D21" s="10">
        <v>0</v>
      </c>
      <c r="E21" s="14">
        <v>0</v>
      </c>
      <c r="F21" s="14">
        <v>0</v>
      </c>
      <c r="G21" s="14">
        <v>34</v>
      </c>
      <c r="H21" s="14">
        <f t="shared" si="0"/>
        <v>34</v>
      </c>
    </row>
    <row r="22" spans="1:8">
      <c r="A22" s="1" t="s">
        <v>28</v>
      </c>
      <c r="B22" s="2">
        <v>0</v>
      </c>
      <c r="C22" s="2">
        <v>0</v>
      </c>
      <c r="D22" s="10">
        <v>0</v>
      </c>
      <c r="E22" s="14">
        <v>0</v>
      </c>
      <c r="F22" s="13">
        <v>0</v>
      </c>
      <c r="G22" s="14">
        <v>25</v>
      </c>
      <c r="H22" s="14">
        <f t="shared" si="0"/>
        <v>25</v>
      </c>
    </row>
    <row r="23" spans="1:8">
      <c r="A23" s="1" t="s">
        <v>29</v>
      </c>
      <c r="B23" s="2">
        <v>0</v>
      </c>
      <c r="C23" s="2">
        <v>0</v>
      </c>
      <c r="D23" s="10">
        <v>0</v>
      </c>
      <c r="E23" s="14">
        <v>0</v>
      </c>
      <c r="F23" s="13">
        <v>17</v>
      </c>
      <c r="G23" s="14">
        <v>11</v>
      </c>
      <c r="H23" s="14">
        <f t="shared" si="0"/>
        <v>28</v>
      </c>
    </row>
    <row r="24" spans="1:8">
      <c r="A24" s="1" t="s">
        <v>30</v>
      </c>
      <c r="B24" s="2">
        <v>0</v>
      </c>
      <c r="C24" s="2">
        <v>0</v>
      </c>
      <c r="D24" s="11">
        <v>0</v>
      </c>
      <c r="E24" s="14">
        <v>0</v>
      </c>
      <c r="F24" s="14">
        <f>43+118</f>
        <v>161</v>
      </c>
      <c r="G24" s="14">
        <v>0</v>
      </c>
      <c r="H24" s="14">
        <f t="shared" si="0"/>
        <v>161</v>
      </c>
    </row>
    <row r="25" spans="1:8">
      <c r="A25" s="1" t="s">
        <v>31</v>
      </c>
      <c r="B25" s="2">
        <f>25.76+210.91</f>
        <v>236.67</v>
      </c>
      <c r="C25" s="2">
        <v>0</v>
      </c>
      <c r="D25" s="11">
        <v>0</v>
      </c>
      <c r="E25" s="14">
        <v>0</v>
      </c>
      <c r="F25" s="13">
        <v>30</v>
      </c>
      <c r="G25" s="14">
        <v>65</v>
      </c>
      <c r="H25" s="14">
        <f t="shared" si="0"/>
        <v>331.66999999999996</v>
      </c>
    </row>
    <row r="26" spans="1:8">
      <c r="A26" s="1" t="s">
        <v>32</v>
      </c>
      <c r="B26" s="2">
        <v>0</v>
      </c>
      <c r="C26" s="2">
        <v>0</v>
      </c>
      <c r="D26" s="11">
        <v>0</v>
      </c>
      <c r="E26" s="14">
        <v>0</v>
      </c>
      <c r="F26" s="14">
        <v>75</v>
      </c>
      <c r="G26" s="14">
        <v>0</v>
      </c>
      <c r="H26" s="14">
        <f t="shared" si="0"/>
        <v>75</v>
      </c>
    </row>
    <row r="27" spans="1:8">
      <c r="A27" s="1" t="s">
        <v>33</v>
      </c>
      <c r="B27" s="2">
        <v>12.88</v>
      </c>
      <c r="C27" s="2">
        <v>0</v>
      </c>
      <c r="D27" s="10">
        <v>0</v>
      </c>
      <c r="E27" s="14">
        <v>0</v>
      </c>
      <c r="F27" s="13">
        <v>0</v>
      </c>
      <c r="G27" s="14">
        <v>0</v>
      </c>
      <c r="H27" s="14">
        <f t="shared" si="0"/>
        <v>12.88</v>
      </c>
    </row>
    <row r="28" spans="1:8">
      <c r="A28" s="1" t="s">
        <v>34</v>
      </c>
      <c r="B28" s="2">
        <v>9.66</v>
      </c>
      <c r="C28" s="2">
        <v>0</v>
      </c>
      <c r="D28" s="10">
        <v>0</v>
      </c>
      <c r="E28" s="14">
        <v>0</v>
      </c>
      <c r="F28" s="13">
        <v>0</v>
      </c>
      <c r="G28" s="13">
        <v>0</v>
      </c>
      <c r="H28" s="14">
        <f t="shared" si="0"/>
        <v>9.66</v>
      </c>
    </row>
    <row r="29" spans="1:8">
      <c r="A29" s="1" t="s">
        <v>35</v>
      </c>
      <c r="B29" s="2">
        <f>3.22+62.79</f>
        <v>66.010000000000005</v>
      </c>
      <c r="C29" s="2">
        <v>0</v>
      </c>
      <c r="D29" s="11">
        <v>0</v>
      </c>
      <c r="E29" s="14">
        <v>0</v>
      </c>
      <c r="F29" s="14">
        <f>33+145</f>
        <v>178</v>
      </c>
      <c r="G29" s="14">
        <v>0</v>
      </c>
      <c r="H29" s="14">
        <f t="shared" si="0"/>
        <v>244.01</v>
      </c>
    </row>
    <row r="30" spans="1:8">
      <c r="A30" s="1" t="s">
        <v>36</v>
      </c>
      <c r="B30" s="2">
        <v>0</v>
      </c>
      <c r="C30" s="2">
        <v>0</v>
      </c>
      <c r="D30" s="11">
        <v>0</v>
      </c>
      <c r="E30" s="14">
        <v>0</v>
      </c>
      <c r="F30" s="14">
        <f>5+20</f>
        <v>25</v>
      </c>
      <c r="G30" s="13">
        <v>51</v>
      </c>
      <c r="H30" s="14">
        <f t="shared" si="0"/>
        <v>76</v>
      </c>
    </row>
    <row r="31" spans="1:8">
      <c r="A31" s="1" t="s">
        <v>37</v>
      </c>
      <c r="B31" s="2">
        <v>0</v>
      </c>
      <c r="C31" s="2">
        <v>0</v>
      </c>
      <c r="D31" s="11">
        <v>0</v>
      </c>
      <c r="E31" s="14">
        <v>0</v>
      </c>
      <c r="F31" s="14">
        <f>119+48</f>
        <v>167</v>
      </c>
      <c r="G31" s="13">
        <v>0</v>
      </c>
      <c r="H31" s="14">
        <f t="shared" si="0"/>
        <v>167</v>
      </c>
    </row>
    <row r="32" spans="1:8">
      <c r="A32" s="1" t="s">
        <v>38</v>
      </c>
      <c r="B32" s="2">
        <v>0</v>
      </c>
      <c r="C32" s="2">
        <v>0</v>
      </c>
      <c r="D32" s="11">
        <v>0</v>
      </c>
      <c r="E32" s="14">
        <v>0</v>
      </c>
      <c r="F32" s="13">
        <f>9+44</f>
        <v>53</v>
      </c>
      <c r="G32" s="14">
        <v>51</v>
      </c>
      <c r="H32" s="14">
        <f t="shared" si="0"/>
        <v>104</v>
      </c>
    </row>
    <row r="33" spans="1:8">
      <c r="A33" s="1" t="s">
        <v>39</v>
      </c>
      <c r="B33" s="2">
        <v>49.910000000000004</v>
      </c>
      <c r="C33" s="2">
        <v>0</v>
      </c>
      <c r="D33" s="11">
        <v>0</v>
      </c>
      <c r="E33" s="14">
        <v>0</v>
      </c>
      <c r="F33" s="14">
        <v>0</v>
      </c>
      <c r="G33" s="14">
        <v>59</v>
      </c>
      <c r="H33" s="14">
        <f t="shared" si="0"/>
        <v>108.91</v>
      </c>
    </row>
    <row r="34" spans="1:8">
      <c r="A34" s="1" t="s">
        <v>40</v>
      </c>
      <c r="B34" s="2">
        <v>74.06</v>
      </c>
      <c r="C34" s="2">
        <v>0</v>
      </c>
      <c r="D34" s="10">
        <v>0</v>
      </c>
      <c r="E34" s="14">
        <v>0</v>
      </c>
      <c r="F34" s="13">
        <v>0</v>
      </c>
      <c r="G34" s="14">
        <v>0</v>
      </c>
      <c r="H34" s="14">
        <f t="shared" si="0"/>
        <v>74.06</v>
      </c>
    </row>
    <row r="35" spans="1:8">
      <c r="A35" s="1" t="s">
        <v>41</v>
      </c>
      <c r="B35" s="2">
        <v>0</v>
      </c>
      <c r="C35" s="2">
        <v>1.61</v>
      </c>
      <c r="D35" s="11">
        <v>0</v>
      </c>
      <c r="E35" s="14">
        <v>2</v>
      </c>
      <c r="F35" s="14">
        <f>17+8</f>
        <v>25</v>
      </c>
      <c r="G35" s="14">
        <v>104</v>
      </c>
      <c r="H35" s="14">
        <f t="shared" si="0"/>
        <v>132.61000000000001</v>
      </c>
    </row>
    <row r="36" spans="1:8">
      <c r="A36" s="1" t="s">
        <v>42</v>
      </c>
      <c r="B36" s="2">
        <v>51.52</v>
      </c>
      <c r="C36" s="2">
        <v>0</v>
      </c>
      <c r="D36" s="10">
        <v>0</v>
      </c>
      <c r="E36" s="14">
        <v>0</v>
      </c>
      <c r="F36" s="14">
        <v>0</v>
      </c>
      <c r="G36" s="14">
        <v>0</v>
      </c>
      <c r="H36" s="14">
        <f t="shared" si="0"/>
        <v>51.52</v>
      </c>
    </row>
    <row r="37" spans="1:8">
      <c r="A37" s="1" t="s">
        <v>43</v>
      </c>
      <c r="B37" s="2">
        <v>0</v>
      </c>
      <c r="C37" s="2">
        <v>0</v>
      </c>
      <c r="D37" s="10">
        <v>0</v>
      </c>
      <c r="E37" s="14">
        <v>0</v>
      </c>
      <c r="F37" s="14">
        <v>30</v>
      </c>
      <c r="G37" s="14">
        <v>0</v>
      </c>
      <c r="H37" s="14">
        <f t="shared" si="0"/>
        <v>30</v>
      </c>
    </row>
    <row r="38" spans="1:8">
      <c r="A38" s="1" t="s">
        <v>44</v>
      </c>
      <c r="B38" s="2">
        <v>0</v>
      </c>
      <c r="C38" s="2">
        <v>0</v>
      </c>
      <c r="D38" s="10">
        <v>0</v>
      </c>
      <c r="E38" s="14">
        <v>0</v>
      </c>
      <c r="F38" s="14">
        <v>0</v>
      </c>
      <c r="G38" s="14">
        <v>5</v>
      </c>
      <c r="H38" s="14">
        <f t="shared" si="0"/>
        <v>5</v>
      </c>
    </row>
    <row r="39" spans="1:8">
      <c r="A39" s="1" t="s">
        <v>45</v>
      </c>
      <c r="B39" s="2">
        <v>49.910000000000004</v>
      </c>
      <c r="C39" s="2">
        <v>0</v>
      </c>
      <c r="D39" s="10">
        <v>0</v>
      </c>
      <c r="E39" s="14">
        <v>0</v>
      </c>
      <c r="F39" s="14">
        <f>10+10</f>
        <v>20</v>
      </c>
      <c r="G39" s="14">
        <v>0</v>
      </c>
      <c r="H39" s="14">
        <f t="shared" si="0"/>
        <v>69.91</v>
      </c>
    </row>
    <row r="40" spans="1:8">
      <c r="A40" s="1" t="s">
        <v>46</v>
      </c>
      <c r="B40" s="2">
        <f>32.2+1.61</f>
        <v>33.81</v>
      </c>
      <c r="C40" s="2">
        <v>0</v>
      </c>
      <c r="D40" s="10">
        <v>0</v>
      </c>
      <c r="E40" s="14">
        <v>0</v>
      </c>
      <c r="F40" s="14">
        <v>0</v>
      </c>
      <c r="G40" s="13">
        <v>0</v>
      </c>
      <c r="H40" s="14">
        <f t="shared" si="0"/>
        <v>33.81</v>
      </c>
    </row>
    <row r="41" spans="1:8">
      <c r="A41" s="1" t="s">
        <v>47</v>
      </c>
      <c r="B41" s="2">
        <v>0</v>
      </c>
      <c r="C41" s="2">
        <v>0</v>
      </c>
      <c r="D41" s="11">
        <v>0</v>
      </c>
      <c r="E41" s="14">
        <v>0</v>
      </c>
      <c r="F41" s="14">
        <f>35+97</f>
        <v>132</v>
      </c>
      <c r="G41" s="13">
        <v>273</v>
      </c>
      <c r="H41" s="14">
        <f t="shared" si="0"/>
        <v>405</v>
      </c>
    </row>
    <row r="42" spans="1:8">
      <c r="A42" s="7" t="s">
        <v>48</v>
      </c>
      <c r="B42" s="2">
        <v>0</v>
      </c>
      <c r="C42" s="2">
        <v>0</v>
      </c>
      <c r="D42" s="11">
        <v>0</v>
      </c>
      <c r="E42" s="14">
        <v>0</v>
      </c>
      <c r="F42" s="14">
        <f>11+35</f>
        <v>46</v>
      </c>
      <c r="G42" s="14">
        <v>35</v>
      </c>
      <c r="H42" s="14">
        <f t="shared" si="0"/>
        <v>81</v>
      </c>
    </row>
    <row r="43" spans="1:8">
      <c r="A43" s="1" t="s">
        <v>49</v>
      </c>
      <c r="B43" s="2">
        <v>0</v>
      </c>
      <c r="C43" s="2">
        <v>0</v>
      </c>
      <c r="D43" s="12">
        <v>0.5</v>
      </c>
      <c r="E43" s="14">
        <v>0</v>
      </c>
      <c r="F43" s="14">
        <v>0</v>
      </c>
      <c r="G43" s="14">
        <v>0</v>
      </c>
      <c r="H43" s="14">
        <f t="shared" si="0"/>
        <v>0.5</v>
      </c>
    </row>
    <row r="44" spans="1:8">
      <c r="A44" s="8" t="s">
        <v>50</v>
      </c>
      <c r="B44" s="10">
        <f>SUM(Table1['# Construction Jobs- Completed Housing Projects])</f>
        <v>848.47</v>
      </c>
      <c r="C44" s="10">
        <f>SUM(Table1['# Construction Jobs- Completed Mixed-Use Projects])</f>
        <v>82.11</v>
      </c>
      <c r="D44" s="16">
        <f>SUM(Table1['# Construction Jobs- Completed Open Space Projects])</f>
        <v>75.34</v>
      </c>
      <c r="E44" s="18">
        <f>SUM(Table1[Jobs Through Development of Commercial Space])</f>
        <v>13</v>
      </c>
      <c r="F44" s="18">
        <f>SUM(Table1[Jobs Through Small Business Assistance])</f>
        <v>2129</v>
      </c>
      <c r="G44" s="18">
        <f>SUM(Table1[Jobs Through Workforce Development])</f>
        <v>902</v>
      </c>
      <c r="H44" s="18">
        <f>SUM(Table1[Total '# of Job Opportunities Created or Preserved])</f>
        <v>4049.9199999999992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BEF903-1A0E-45EA-8CC4-5120420B3DEC}"/>
</file>

<file path=customXml/itemProps2.xml><?xml version="1.0" encoding="utf-8"?>
<ds:datastoreItem xmlns:ds="http://schemas.openxmlformats.org/officeDocument/2006/customXml" ds:itemID="{1DC4352E-022B-40C2-8E0B-AEDFBB8106AA}"/>
</file>

<file path=customXml/itemProps3.xml><?xml version="1.0" encoding="utf-8"?>
<ds:datastoreItem xmlns:ds="http://schemas.openxmlformats.org/officeDocument/2006/customXml" ds:itemID="{A949F786-B4D8-41C8-9831-A703F5D23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Liam Baxter-Healey</cp:lastModifiedBy>
  <cp:revision/>
  <dcterms:created xsi:type="dcterms:W3CDTF">2021-07-21T22:43:00Z</dcterms:created>
  <dcterms:modified xsi:type="dcterms:W3CDTF">2021-07-27T20:19:55Z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