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macdc.sharepoint.com/Shared Documents/General/MI/GOALs/2021/2021 GOALs Tables/Tables Needing Changes/"/>
    </mc:Choice>
  </mc:AlternateContent>
  <xr:revisionPtr revIDLastSave="297" documentId="8_{08A92A2A-D7FD-4BD4-B667-5C15BB9F098C}" xr6:coauthVersionLast="47" xr6:coauthVersionMax="47" xr10:uidLastSave="{50839715-47D0-49A4-B63D-9D379EAC1DCE}"/>
  <bookViews>
    <workbookView xWindow="40980" yWindow="-60" windowWidth="28920" windowHeight="15870" xr2:uid="{00000000-000D-0000-FFFF-FFFF00000000}"/>
  </bookViews>
  <sheets>
    <sheet name="housing_services_submission_ex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D43" i="1"/>
  <c r="E43" i="1"/>
  <c r="G43" i="1"/>
  <c r="H43" i="1"/>
  <c r="J43" i="1"/>
  <c r="K43" i="1"/>
  <c r="L43" i="1"/>
  <c r="M43" i="1"/>
  <c r="O43" i="1"/>
  <c r="P43" i="1"/>
  <c r="T43" i="1"/>
  <c r="U43" i="1"/>
  <c r="W43" i="1"/>
  <c r="X43" i="1"/>
  <c r="Y43" i="1"/>
  <c r="Z43" i="1"/>
  <c r="AB43" i="1"/>
  <c r="AC43" i="1"/>
  <c r="AE43" i="1"/>
  <c r="AG43" i="1"/>
  <c r="AI43" i="1"/>
  <c r="AJ43" i="1"/>
  <c r="AK43" i="1"/>
  <c r="AL43" i="1"/>
</calcChain>
</file>

<file path=xl/sharedStrings.xml><?xml version="1.0" encoding="utf-8"?>
<sst xmlns="http://schemas.openxmlformats.org/spreadsheetml/2006/main" count="494" uniqueCount="96">
  <si>
    <t>Member</t>
  </si>
  <si>
    <t>Did your organization make or arrange home improvement loans this past year?</t>
  </si>
  <si>
    <t>How many loans?</t>
  </si>
  <si>
    <t>How many homes were improved through these loans?</t>
  </si>
  <si>
    <t>What is the total dollar value of these loans?</t>
  </si>
  <si>
    <t>Did your organization provide and/or manage lead paint removal or containment services this past year?</t>
  </si>
  <si>
    <t>How many households received these services?</t>
  </si>
  <si>
    <t>What is the total dollar value of loans or grants arranged by your organization this past year for these assisted households?</t>
  </si>
  <si>
    <t>Did your organization provide funding for household energy efficiency improvements this past year?</t>
  </si>
  <si>
    <t>How many units received this funding?</t>
  </si>
  <si>
    <t>What is the total dollar value of this funding?</t>
  </si>
  <si>
    <t>How many households maintained their existing rental housing as result of receiving assistance from your organization?</t>
  </si>
  <si>
    <t>How many households obtained permanent housing as result of receiving assistance from your organization?</t>
  </si>
  <si>
    <t>Did your organization provide or arrange direct cash (or in-kind) assistance to rental households this past year?</t>
  </si>
  <si>
    <t>How many households received this direct cash (or in-kind) assistance?</t>
  </si>
  <si>
    <t>What is the total dollar amount of this direct cash (or in-kind) assistance provided or arranged by your organization?</t>
  </si>
  <si>
    <t>Did you play a role in ensuring that renters or homeowners at risk of displacement can access emergency assistance (not including households living in projects in your rental portfolio)?</t>
  </si>
  <si>
    <t>If you played a role in ensuring that renters or homeowners at risk of displacement can access emergency assistance (not including households living in projects in your rental portfolio), please identify the role(s) you played- check all that apply:</t>
  </si>
  <si>
    <t>Did your organization provide or arrange direct cash (or in-kind) assistance to homebuyers or homeowners this past year?</t>
  </si>
  <si>
    <t>How many households received this direct cash (or in-kind) assistance?2</t>
  </si>
  <si>
    <t>What is the total dollar amount of this direct cash (or in-kind) assistance provided or arranged by your organization?3</t>
  </si>
  <si>
    <t>Did you provide first-time homebuyer counseling this past year?</t>
  </si>
  <si>
    <t>How many households were served through PRE-PURCHASE first-time homebuyer counseling?</t>
  </si>
  <si>
    <t>Of the homebuyers who received pre-purchase counseling above, how many received some or all of their homebuyer education online?</t>
  </si>
  <si>
    <t>How many homebuyers who received pre-purchase education from you (at any point in the past) purchased a home in the past year?</t>
  </si>
  <si>
    <t>How many households were served through POST-PURCHASE first-time homebuyer counseling ?</t>
  </si>
  <si>
    <t>Did you provide homeowners/households with foreclosure prevention counseling this past year?</t>
  </si>
  <si>
    <t>How many households received foreclosure prevention counseling or assistance?</t>
  </si>
  <si>
    <t>How many households who received such assistance achieved a loan modification or other positive outcome this past year?</t>
  </si>
  <si>
    <t>Did your organization serve as a court-appointed Receiver at some point this past year?</t>
  </si>
  <si>
    <t>Indicate the total number of units for which you served as a court-appointed Receiver.</t>
  </si>
  <si>
    <t>Did your organization provide development consulting or construction management services on projects completed this past year?</t>
  </si>
  <si>
    <t>Indicate the number of units for which you provided development consulting or construction management services, for projects completed in the past year.</t>
  </si>
  <si>
    <t>Provide the names of clients for which you provided such services.</t>
  </si>
  <si>
    <t>Homebuyer Education</t>
  </si>
  <si>
    <t># of Units Provided Development Consulting or Constr. Mgmt. Services, or Under Receivership</t>
  </si>
  <si>
    <t>$ Invested in Home Improvement and Lead Paint Assistance</t>
  </si>
  <si>
    <t>Housing Stabilization</t>
  </si>
  <si>
    <t>ACT Lawrence</t>
  </si>
  <si>
    <t>No</t>
  </si>
  <si>
    <t>Yes</t>
  </si>
  <si>
    <t>Allston Brighton CDC</t>
  </si>
  <si>
    <t>Connecting tenants or homeowners at risk to cash assistance administered by others, Successfully advocating for provision of cash assistance to tenants or homeowners at risk</t>
  </si>
  <si>
    <t>Asian CDC</t>
  </si>
  <si>
    <t>CEDC-SM</t>
  </si>
  <si>
    <t>Administering a program to deliver cash assistance, Connecting tenants or homeowners at risk to cash assistance administered by others, Helping to establish a local emergency rental relief fund, Successfully advocating for provision of cash assistance to tenants or homeowners at risk</t>
  </si>
  <si>
    <t>Codman Square NDC</t>
  </si>
  <si>
    <t xml:space="preserve">Community Development Partnership </t>
  </si>
  <si>
    <t xml:space="preserve">Community Teamwork, Inc. </t>
  </si>
  <si>
    <t>Administering a program to deliver cash assistance</t>
  </si>
  <si>
    <t>Downtown Taunton Foundation</t>
  </si>
  <si>
    <t>Dudley Neighbors Inc.</t>
  </si>
  <si>
    <t>Administering a program to deliver cash assistance, Connecting tenants or homeowners at risk to cash assistance administered by others</t>
  </si>
  <si>
    <t>Harborlight Community Partners</t>
  </si>
  <si>
    <t>YMCA of the North Shore</t>
  </si>
  <si>
    <t>Hilltown CDC</t>
  </si>
  <si>
    <t>Homeowners Rehabilitation, Inc.</t>
  </si>
  <si>
    <t>Housing Assistance Corporation</t>
  </si>
  <si>
    <t>Administering a program to deliver cash assistance, Connecting tenants or homeowners at risk to cash assistance administered by others, Helping to establish a local emergency rental relief fund</t>
  </si>
  <si>
    <t>Housing Corporation of Arlington</t>
  </si>
  <si>
    <t>Housing Nantucket</t>
  </si>
  <si>
    <t>Inquilinos Boricuas en Accion</t>
  </si>
  <si>
    <t>Connecting tenants or homeowners at risk to cash assistance administered by others</t>
  </si>
  <si>
    <t>Island Housing Trust</t>
  </si>
  <si>
    <t>Harbor Homes of Martha's Vineyard, supportive housing for homeless</t>
  </si>
  <si>
    <t>Just A Start</t>
  </si>
  <si>
    <t>Lawrence CommunityWorks Inc.</t>
  </si>
  <si>
    <t>Lowell Community Loan Fund, Inc. DBA, MCCI</t>
  </si>
  <si>
    <t>Madison Park CDC</t>
  </si>
  <si>
    <t>Main South CDC</t>
  </si>
  <si>
    <t>Metro West Collaborative Development</t>
  </si>
  <si>
    <t>Mission Hill NHS</t>
  </si>
  <si>
    <t>Neighborhood of Affordable Housing (NOAH)</t>
  </si>
  <si>
    <t>Administering a program to deliver cash assistance, Helping to establish a local emergency rental relief fund</t>
  </si>
  <si>
    <t>NeighborWorks Housing Solutions</t>
  </si>
  <si>
    <t>Administering a program to deliver cash assistance, Helping to establish a local emergency rental relief fund, Successfully advocating for provision of cash assistance to tenants or homeowners at risk</t>
  </si>
  <si>
    <t>NewVue Communities</t>
  </si>
  <si>
    <t>North Shore CDC</t>
  </si>
  <si>
    <t>Nuestra Comunidad</t>
  </si>
  <si>
    <t>Connecting tenants or homeowners at risk to cash assistance administered by others, Successfully advocating for provision of cash assistance to tenants or homeowners at risk, Emergency housing counseling including landlord-tenant mediation and housing search (in addition to referrals for cash assistance for back utilities and rent)</t>
  </si>
  <si>
    <t>OneHolyoke CDC</t>
  </si>
  <si>
    <t>Revitalize CDC</t>
  </si>
  <si>
    <t>Somerville Community Corporation</t>
  </si>
  <si>
    <t>South Middlesex Opportunity Council, Inc.</t>
  </si>
  <si>
    <t>Southwest Boston CDC</t>
  </si>
  <si>
    <t>Springfield Neighborhood Housing Services</t>
  </si>
  <si>
    <t>Urban Edge Housing Corporation</t>
  </si>
  <si>
    <t>Valley CDC</t>
  </si>
  <si>
    <t>Waltham Alliance to Create Housing (WATCH CDC)</t>
  </si>
  <si>
    <t>Waterfront Historic Area League (WHALE)</t>
  </si>
  <si>
    <t>Way Finders</t>
  </si>
  <si>
    <t>Administering a program to deliver cash assistance, Connecting tenants or homeowners at risk to cash assistance administered by others, Successfully advocating for provision of cash assistance to tenants or homeowners at risk</t>
  </si>
  <si>
    <t xml:space="preserve">Home City Development, inc., Soldier On, Inc. </t>
  </si>
  <si>
    <t>Worcester Comm. Housing Resources, Inc.</t>
  </si>
  <si>
    <t>Seymour, Rheault, Pioneer Valley, QVS, McGloin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</si>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</sst>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
    <xf numFmtId="0" fontId="0" fillId="0" borderId="0" xfId="0"/>
    <xf numFmtId="0" fontId="0" fillId="0" borderId="0" xfId="0" applyAlignment="1">
      <alignment wrapText="1"/>
    </xf>
    <xf numFmtId="164" fontId="0" fillId="0" borderId="0" xfId="43" applyNumberFormat="1" applyFont="1"/>
    <xf numFmtId="165" fontId="0" fillId="0" borderId="0" xfId="42"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7">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65" formatCode="_(* #,##0_);_(* \(#,##0\);_(* &quot;-&quot;??_);_(@_)"/>
    </dxf>
    <dxf>
      <numFmt numFmtId="164" formatCode="_(&quot;$&quot;* #,##0_);_(&quot;$&quot;* \(#,##0\);_(&quot;$&quot;*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4" formatCode="_(&quot;$&quot;* #,##0_);_(&quot;$&quot;* \(#,##0\);_(&quot;$&quot;* &quot;-&quot;??_);_(@_)"/>
    </dxf>
    <dxf>
      <numFmt numFmtId="165" formatCode="_(* #,##0_);_(* \(#,##0\);_(* &quot;-&quot;??_);_(@_)"/>
    </dxf>
    <dxf>
      <numFmt numFmtId="165" formatCode="_(* #,##0_);_(* \(#,##0\);_(* &quot;-&quot;??_);_(@_)"/>
    </dxf>
    <dxf>
      <numFmt numFmtId="165" formatCode="_(* #,##0_);_(* \(#,##0\);_(* &quot;-&quot;??_);_(@_)"/>
    </dxf>
    <dxf>
      <numFmt numFmtId="164" formatCode="_(&quot;$&quot;* #,##0_);_(&quot;$&quot;* \(#,##0\);_(&quot;$&quot;* &quot;-&quot;??_);_(@_)"/>
    </dxf>
    <dxf>
      <numFmt numFmtId="165" formatCode="_(* #,##0_);_(* \(#,##0\);_(* &quot;-&quot;??_);_(@_)"/>
    </dxf>
    <dxf>
      <numFmt numFmtId="164" formatCode="_(&quot;$&quot;* #,##0_);_(&quot;$&quot;* \(#,##0\);_(&quot;$&quot;* &quot;-&quot;??_);_(@_)"/>
    </dxf>
    <dxf>
      <numFmt numFmtId="164" formatCode="_(&quot;$&quot;* #,##0_);_(&quot;$&quot;* \(#,##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L43" totalsRowCount="1">
  <autoFilter ref="A1:AL42" xr:uid="{00000000-0009-0000-0100-000001000000}"/>
  <sortState xmlns:xlrd2="http://schemas.microsoft.com/office/spreadsheetml/2017/richdata2" ref="A2:AL42">
    <sortCondition ref="A1:A42"/>
  </sortState>
  <tableColumns count="38">
    <tableColumn id="1" xr3:uid="{00000000-0010-0000-0000-000001000000}" name="Member" totalsRowLabel="Total"/>
    <tableColumn id="2" xr3:uid="{00000000-0010-0000-0000-000002000000}" name="Did your organization make or arrange home improvement loans this past year?"/>
    <tableColumn id="3" xr3:uid="{00000000-0010-0000-0000-000003000000}" name="How many loans?" totalsRowFunction="sum"/>
    <tableColumn id="4" xr3:uid="{00000000-0010-0000-0000-000004000000}" name="How many homes were improved through these loans?" totalsRowFunction="custom">
      <totalsRowFormula>SUM(Table1[How many homes were improved through these loans?])</totalsRowFormula>
    </tableColumn>
    <tableColumn id="5" xr3:uid="{00000000-0010-0000-0000-000005000000}" name="What is the total dollar value of these loans?" totalsRowFunction="custom" dataDxfId="36" totalsRowDxfId="18" dataCellStyle="Currency" totalsRowCellStyle="Currency">
      <totalsRowFormula>SUM(Table1[What is the total dollar value of these loans?])</totalsRowFormula>
    </tableColumn>
    <tableColumn id="6" xr3:uid="{00000000-0010-0000-0000-000006000000}" name="Did your organization provide and/or manage lead paint removal or containment services this past year?"/>
    <tableColumn id="7" xr3:uid="{00000000-0010-0000-0000-000007000000}" name="How many households received these services?" totalsRowFunction="custom">
      <totalsRowFormula>SUM(Table1[How many households received these services?])</totalsRowFormula>
    </tableColumn>
    <tableColumn id="8" xr3:uid="{00000000-0010-0000-0000-000008000000}" name="What is the total dollar value of loans or grants arranged by your organization this past year for these assisted households?" totalsRowFunction="custom" dataDxfId="35" totalsRowDxfId="17" dataCellStyle="Currency" totalsRowCellStyle="Currency">
      <totalsRowFormula>SUM(Table1[What is the total dollar value of loans or grants arranged by your organization this past year for these assisted households?])</totalsRowFormula>
    </tableColumn>
    <tableColumn id="9" xr3:uid="{00000000-0010-0000-0000-000009000000}" name="Did your organization provide funding for household energy efficiency improvements this past year?"/>
    <tableColumn id="10" xr3:uid="{00000000-0010-0000-0000-00000A000000}" name="How many units received this funding?" totalsRowFunction="custom" dataDxfId="34" totalsRowDxfId="16" dataCellStyle="Comma" totalsRowCellStyle="Comma">
      <totalsRowFormula>SUM(Table1[How many units received this funding?])</totalsRowFormula>
    </tableColumn>
    <tableColumn id="11" xr3:uid="{00000000-0010-0000-0000-00000B000000}" name="What is the total dollar value of this funding?" totalsRowFunction="custom" dataDxfId="33" totalsRowDxfId="15" dataCellStyle="Currency" totalsRowCellStyle="Currency">
      <totalsRowFormula>SUM(Table1[What is the total dollar value of this funding?])</totalsRowFormula>
    </tableColumn>
    <tableColumn id="12" xr3:uid="{00000000-0010-0000-0000-00000C000000}" name="How many households maintained their existing rental housing as result of receiving assistance from your organization?" totalsRowFunction="custom" dataDxfId="32" totalsRowDxfId="14" dataCellStyle="Comma" totalsRowCellStyle="Comma">
      <totalsRowFormula>SUM(Table1[How many households maintained their existing rental housing as result of receiving assistance from your organization?])</totalsRowFormula>
    </tableColumn>
    <tableColumn id="13" xr3:uid="{00000000-0010-0000-0000-00000D000000}" name="How many households obtained permanent housing as result of receiving assistance from your organization?" totalsRowFunction="custom" dataDxfId="31" totalsRowDxfId="13" dataCellStyle="Comma" totalsRowCellStyle="Comma">
      <totalsRowFormula>SUM(Table1[How many households obtained permanent housing as result of receiving assistance from your organization?])</totalsRowFormula>
    </tableColumn>
    <tableColumn id="14" xr3:uid="{00000000-0010-0000-0000-00000E000000}" name="Did your organization provide or arrange direct cash (or in-kind) assistance to rental households this past year?"/>
    <tableColumn id="15" xr3:uid="{00000000-0010-0000-0000-00000F000000}" name="How many households received this direct cash (or in-kind) assistance?" totalsRowFunction="custom" dataDxfId="30" totalsRowDxfId="12" dataCellStyle="Comma" totalsRowCellStyle="Comma">
      <totalsRowFormula>SUM(Table1[How many households received this direct cash (or in-kind) assistance?])</totalsRowFormula>
    </tableColumn>
    <tableColumn id="16" xr3:uid="{00000000-0010-0000-0000-000010000000}" name="What is the total dollar amount of this direct cash (or in-kind) assistance provided or arranged by your organization?" totalsRowFunction="custom" dataDxfId="29" totalsRowDxfId="11" dataCellStyle="Currency" totalsRowCellStyle="Currency">
      <totalsRowFormula>SUM(Table1[What is the total dollar amount of this direct cash (or in-kind) assistance provided or arranged by your organization?])</totalsRowFormula>
    </tableColumn>
    <tableColumn id="17" xr3:uid="{00000000-0010-0000-0000-000011000000}" name="Did you play a role in ensuring that renters or homeowners at risk of displacement can access emergency assistance (not including households living in projects in your rental portfolio)?"/>
    <tableColumn id="18" xr3:uid="{00000000-0010-0000-0000-000012000000}" name="If you played a role in ensuring that renters or homeowners at risk of displacement can access emergency assistance (not including households living in projects in your rental portfolio), please identify the role(s) you played- check all that apply:"/>
    <tableColumn id="19" xr3:uid="{00000000-0010-0000-0000-000013000000}" name="Did your organization provide or arrange direct cash (or in-kind) assistance to homebuyers or homeowners this past year?"/>
    <tableColumn id="20" xr3:uid="{00000000-0010-0000-0000-000014000000}" name="How many households received this direct cash (or in-kind) assistance?2" totalsRowFunction="custom">
      <totalsRowFormula>SUM(Table1[How many households received this direct cash (or in-kind) assistance?2])</totalsRowFormula>
    </tableColumn>
    <tableColumn id="21" xr3:uid="{00000000-0010-0000-0000-000015000000}" name="What is the total dollar amount of this direct cash (or in-kind) assistance provided or arranged by your organization?3" totalsRowFunction="custom" totalsRowDxfId="10" totalsRowCellStyle="Currency">
      <totalsRowFormula>SUM(Table1[What is the total dollar amount of this direct cash (or in-kind) assistance provided or arranged by your organization?3])</totalsRowFormula>
    </tableColumn>
    <tableColumn id="22" xr3:uid="{00000000-0010-0000-0000-000016000000}" name="Did you provide first-time homebuyer counseling this past year?"/>
    <tableColumn id="23" xr3:uid="{00000000-0010-0000-0000-000017000000}" name="How many households were served through PRE-PURCHASE first-time homebuyer counseling?" totalsRowFunction="custom" dataDxfId="28" totalsRowDxfId="9" dataCellStyle="Comma" totalsRowCellStyle="Comma">
      <totalsRowFormula>SUM(Table1[How many households were served through PRE-PURCHASE first-time homebuyer counseling?])</totalsRowFormula>
    </tableColumn>
    <tableColumn id="24" xr3:uid="{00000000-0010-0000-0000-000018000000}" name="Of the homebuyers who received pre-purchase counseling above, how many received some or all of their homebuyer education online?" totalsRowFunction="custom" dataDxfId="27" totalsRowDxfId="8" dataCellStyle="Comma" totalsRowCellStyle="Comma">
      <totalsRowFormula>SUM(Table1[Of the homebuyers who received pre-purchase counseling above, how many received some or all of their homebuyer education online?])</totalsRowFormula>
    </tableColumn>
    <tableColumn id="25" xr3:uid="{00000000-0010-0000-0000-000019000000}" name="How many homebuyers who received pre-purchase education from you (at any point in the past) purchased a home in the past year?" totalsRowFunction="custom" dataDxfId="26" totalsRowDxfId="7" dataCellStyle="Comma" totalsRowCellStyle="Comma">
      <totalsRowFormula>SUM(Table1[How many homebuyers who received pre-purchase education from you (at any point in the past) purchased a home in the past year?])</totalsRowFormula>
    </tableColumn>
    <tableColumn id="26" xr3:uid="{00000000-0010-0000-0000-00001A000000}" name="How many households were served through POST-PURCHASE first-time homebuyer counseling ?" totalsRowFunction="custom" dataDxfId="25" totalsRowDxfId="6" dataCellStyle="Comma" totalsRowCellStyle="Comma">
      <totalsRowFormula>SUM(Table1[How many households were served through POST-PURCHASE first-time homebuyer counseling ?])</totalsRowFormula>
    </tableColumn>
    <tableColumn id="27" xr3:uid="{00000000-0010-0000-0000-00001B000000}" name="Did you provide homeowners/households with foreclosure prevention counseling this past year?"/>
    <tableColumn id="28" xr3:uid="{00000000-0010-0000-0000-00001C000000}" name="How many households received foreclosure prevention counseling or assistance?" totalsRowFunction="custom" dataDxfId="24" totalsRowDxfId="5" dataCellStyle="Comma" totalsRowCellStyle="Comma">
      <totalsRowFormula>SUM(Table1[How many households received foreclosure prevention counseling or assistance?])</totalsRowFormula>
    </tableColumn>
    <tableColumn id="29" xr3:uid="{00000000-0010-0000-0000-00001D000000}" name="How many households who received such assistance achieved a loan modification or other positive outcome this past year?" totalsRowFunction="custom" dataDxfId="23" totalsRowDxfId="4" dataCellStyle="Comma" totalsRowCellStyle="Comma">
      <totalsRowFormula>SUM(Table1[How many households who received such assistance achieved a loan modification or other positive outcome this past year?])</totalsRowFormula>
    </tableColumn>
    <tableColumn id="30" xr3:uid="{00000000-0010-0000-0000-00001E000000}" name="Did your organization serve as a court-appointed Receiver at some point this past year?"/>
    <tableColumn id="31" xr3:uid="{00000000-0010-0000-0000-00001F000000}" name="Indicate the total number of units for which you served as a court-appointed Receiver." totalsRowFunction="custom">
      <totalsRowFormula>SUM(Table1[Indicate the total number of units for which you served as a court-appointed Receiver.])</totalsRowFormula>
    </tableColumn>
    <tableColumn id="32" xr3:uid="{00000000-0010-0000-0000-000020000000}" name="Did your organization provide development consulting or construction management services on projects completed this past year?"/>
    <tableColumn id="33" xr3:uid="{00000000-0010-0000-0000-000021000000}" name="Indicate the number of units for which you provided development consulting or construction management services, for projects completed in the past year." totalsRowFunction="custom">
      <totalsRowFormula>SUM(Table1[Indicate the number of units for which you provided development consulting or construction management services, for projects completed in the past year.])</totalsRowFormula>
    </tableColumn>
    <tableColumn id="34" xr3:uid="{00000000-0010-0000-0000-000022000000}" name="Provide the names of clients for which you provided such services."/>
    <tableColumn id="35" xr3:uid="{00000000-0010-0000-0000-000023000000}" name="Homebuyer Education" totalsRowFunction="custom" dataDxfId="22" totalsRowDxfId="3" dataCellStyle="Comma" totalsRowCellStyle="Comma">
      <totalsRowFormula>SUM(Table1[Homebuyer Education])</totalsRowFormula>
    </tableColumn>
    <tableColumn id="36" xr3:uid="{00000000-0010-0000-0000-000024000000}" name="# of Units Provided Development Consulting or Constr. Mgmt. Services, or Under Receivership" totalsRowFunction="custom" dataDxfId="21" totalsRowDxfId="2" dataCellStyle="Comma" totalsRowCellStyle="Comma">
      <totalsRowFormula>SUM(Table1['# of Units Provided Development Consulting or Constr. Mgmt. Services, or Under Receivership])</totalsRowFormula>
    </tableColumn>
    <tableColumn id="37" xr3:uid="{00000000-0010-0000-0000-000025000000}" name="$ Invested in Home Improvement and Lead Paint Assistance" totalsRowFunction="custom" dataDxfId="20" totalsRowDxfId="1" dataCellStyle="Currency" totalsRowCellStyle="Currency">
      <totalsRowFormula>SUM(Table1[$ Invested in Home Improvement and Lead Paint Assistance])</totalsRowFormula>
    </tableColumn>
    <tableColumn id="38" xr3:uid="{00000000-0010-0000-0000-000026000000}" name="Housing Stabilization" totalsRowFunction="sum" dataDxfId="19" totalsRowDxfId="0" dataCellStyle="Comma" totalsRow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3"/>
  <sheetViews>
    <sheetView tabSelected="1" workbookViewId="0">
      <pane xSplit="1" topLeftCell="B1" activePane="topRight" state="frozen"/>
      <selection activeCell="A19" sqref="A19"/>
      <selection pane="topRight" activeCell="B1" sqref="B1"/>
    </sheetView>
  </sheetViews>
  <sheetFormatPr defaultRowHeight="14.25" x14ac:dyDescent="0.45"/>
  <cols>
    <col min="1" max="1" width="46.59765625" bestFit="1" customWidth="1"/>
    <col min="2" max="2" width="23.59765625" customWidth="1"/>
    <col min="3" max="3" width="18.265625" customWidth="1"/>
    <col min="4" max="4" width="16.59765625" customWidth="1"/>
    <col min="5" max="5" width="17" customWidth="1"/>
    <col min="6" max="6" width="27.86328125" customWidth="1"/>
    <col min="7" max="7" width="17.1328125" customWidth="1"/>
    <col min="8" max="8" width="34.265625" customWidth="1"/>
    <col min="9" max="9" width="35.73046875" customWidth="1"/>
    <col min="10" max="10" width="15.86328125" customWidth="1"/>
    <col min="11" max="11" width="20.3984375" customWidth="1"/>
    <col min="12" max="12" width="32" customWidth="1"/>
    <col min="13" max="13" width="30" customWidth="1"/>
    <col min="14" max="14" width="32.73046875" customWidth="1"/>
    <col min="15" max="15" width="21.1328125" customWidth="1"/>
    <col min="16" max="16" width="29.73046875" customWidth="1"/>
    <col min="17" max="17" width="43.59765625" customWidth="1"/>
    <col min="18" max="18" width="242.1328125" customWidth="1"/>
    <col min="19" max="19" width="29.86328125" customWidth="1"/>
    <col min="20" max="20" width="22.3984375" customWidth="1"/>
    <col min="21" max="21" width="29" customWidth="1"/>
    <col min="22" max="22" width="20.59765625" customWidth="1"/>
    <col min="23" max="23" width="28.86328125" customWidth="1"/>
    <col min="24" max="24" width="34.59765625" customWidth="1"/>
    <col min="25" max="25" width="32.73046875" customWidth="1"/>
    <col min="26" max="26" width="26.73046875" customWidth="1"/>
    <col min="27" max="27" width="26" customWidth="1"/>
    <col min="28" max="28" width="21.1328125" customWidth="1"/>
    <col min="29" max="29" width="31.59765625" customWidth="1"/>
    <col min="30" max="31" width="25.3984375" customWidth="1"/>
    <col min="32" max="32" width="35.1328125" customWidth="1"/>
    <col min="33" max="33" width="36.73046875" customWidth="1"/>
    <col min="34" max="34" width="62.265625" customWidth="1"/>
    <col min="35" max="35" width="22.73046875" customWidth="1"/>
    <col min="36" max="36" width="24.1328125" customWidth="1"/>
    <col min="37" max="37" width="19.1328125" customWidth="1"/>
    <col min="38" max="38" width="19.86328125" customWidth="1"/>
  </cols>
  <sheetData>
    <row r="1" spans="1:38" ht="68.25" customHeight="1" x14ac:dyDescent="0.45">
      <c r="A1" t="s">
        <v>0</v>
      </c>
      <c r="B1" s="1" t="s">
        <v>1</v>
      </c>
      <c r="C1" t="s">
        <v>2</v>
      </c>
      <c r="D1" s="1" t="s">
        <v>3</v>
      </c>
      <c r="E1" s="1" t="s">
        <v>4</v>
      </c>
      <c r="F1" s="1" t="s">
        <v>5</v>
      </c>
      <c r="G1" s="1" t="s">
        <v>6</v>
      </c>
      <c r="H1" s="1" t="s">
        <v>7</v>
      </c>
      <c r="I1" s="1" t="s">
        <v>8</v>
      </c>
      <c r="J1" s="1" t="s">
        <v>9</v>
      </c>
      <c r="K1" s="1" t="s">
        <v>10</v>
      </c>
      <c r="L1" s="1" t="s">
        <v>11</v>
      </c>
      <c r="M1" s="1" t="s">
        <v>12</v>
      </c>
      <c r="N1" s="1" t="s">
        <v>13</v>
      </c>
      <c r="O1" s="1" t="s">
        <v>14</v>
      </c>
      <c r="P1" s="1" t="s">
        <v>15</v>
      </c>
      <c r="Q1" s="1" t="s">
        <v>16</v>
      </c>
      <c r="R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t="s">
        <v>34</v>
      </c>
      <c r="AJ1" s="1" t="s">
        <v>35</v>
      </c>
      <c r="AK1" s="1" t="s">
        <v>36</v>
      </c>
      <c r="AL1" t="s">
        <v>37</v>
      </c>
    </row>
    <row r="2" spans="1:38" ht="20.25" customHeight="1" x14ac:dyDescent="0.45">
      <c r="A2" t="s">
        <v>38</v>
      </c>
      <c r="B2" t="s">
        <v>39</v>
      </c>
      <c r="E2" s="2"/>
      <c r="F2" t="s">
        <v>39</v>
      </c>
      <c r="H2" s="2"/>
      <c r="I2" t="s">
        <v>39</v>
      </c>
      <c r="J2" s="3"/>
      <c r="K2" s="2"/>
      <c r="L2" s="3">
        <v>0</v>
      </c>
      <c r="M2" s="3">
        <v>0</v>
      </c>
      <c r="N2" t="s">
        <v>39</v>
      </c>
      <c r="O2" s="3"/>
      <c r="P2" s="2"/>
      <c r="S2" t="s">
        <v>39</v>
      </c>
      <c r="V2" t="s">
        <v>40</v>
      </c>
      <c r="W2" s="3">
        <v>231</v>
      </c>
      <c r="X2" s="3">
        <v>164</v>
      </c>
      <c r="Y2" s="3">
        <v>44</v>
      </c>
      <c r="Z2" s="3">
        <v>64</v>
      </c>
      <c r="AA2" t="s">
        <v>40</v>
      </c>
      <c r="AB2" s="3">
        <v>12</v>
      </c>
      <c r="AC2" s="3">
        <v>9</v>
      </c>
      <c r="AD2" t="s">
        <v>39</v>
      </c>
      <c r="AF2" t="s">
        <v>39</v>
      </c>
      <c r="AI2" s="3">
        <v>295</v>
      </c>
      <c r="AJ2" s="3">
        <v>0</v>
      </c>
      <c r="AK2" s="2">
        <v>0</v>
      </c>
      <c r="AL2" s="3">
        <v>0</v>
      </c>
    </row>
    <row r="3" spans="1:38" ht="20.25" customHeight="1" x14ac:dyDescent="0.45">
      <c r="A3" t="s">
        <v>41</v>
      </c>
      <c r="B3" t="s">
        <v>39</v>
      </c>
      <c r="E3" s="2"/>
      <c r="F3" t="s">
        <v>39</v>
      </c>
      <c r="H3" s="2"/>
      <c r="I3" t="s">
        <v>39</v>
      </c>
      <c r="J3" s="3"/>
      <c r="K3" s="2"/>
      <c r="L3" s="3">
        <v>506</v>
      </c>
      <c r="M3" s="3">
        <v>0</v>
      </c>
      <c r="N3" t="s">
        <v>40</v>
      </c>
      <c r="O3" s="3">
        <v>10</v>
      </c>
      <c r="P3" s="2">
        <v>1000</v>
      </c>
      <c r="Q3" t="s">
        <v>40</v>
      </c>
      <c r="R3" t="s">
        <v>42</v>
      </c>
      <c r="S3" t="s">
        <v>40</v>
      </c>
      <c r="T3">
        <v>10</v>
      </c>
      <c r="U3">
        <v>1000</v>
      </c>
      <c r="V3" t="s">
        <v>40</v>
      </c>
      <c r="W3" s="3">
        <v>60</v>
      </c>
      <c r="X3" s="3">
        <v>58</v>
      </c>
      <c r="Y3" s="3">
        <v>20</v>
      </c>
      <c r="Z3" s="3">
        <v>0</v>
      </c>
      <c r="AA3" t="s">
        <v>39</v>
      </c>
      <c r="AB3" s="3"/>
      <c r="AC3" s="3"/>
      <c r="AD3" t="s">
        <v>39</v>
      </c>
      <c r="AF3" t="s">
        <v>39</v>
      </c>
      <c r="AI3" s="3">
        <v>60</v>
      </c>
      <c r="AJ3" s="3">
        <v>0</v>
      </c>
      <c r="AK3" s="2">
        <v>0</v>
      </c>
      <c r="AL3" s="3">
        <v>506</v>
      </c>
    </row>
    <row r="4" spans="1:38" ht="20.25" customHeight="1" x14ac:dyDescent="0.45">
      <c r="A4" t="s">
        <v>43</v>
      </c>
      <c r="B4" t="s">
        <v>39</v>
      </c>
      <c r="E4" s="2"/>
      <c r="F4" t="s">
        <v>39</v>
      </c>
      <c r="H4" s="2"/>
      <c r="I4" t="s">
        <v>39</v>
      </c>
      <c r="J4" s="3"/>
      <c r="K4" s="2"/>
      <c r="L4" s="3">
        <v>100</v>
      </c>
      <c r="M4" s="3">
        <v>0</v>
      </c>
      <c r="N4" t="s">
        <v>39</v>
      </c>
      <c r="O4" s="3"/>
      <c r="P4" s="2"/>
      <c r="S4" t="s">
        <v>40</v>
      </c>
      <c r="T4">
        <v>10</v>
      </c>
      <c r="U4">
        <v>18000</v>
      </c>
      <c r="V4" t="s">
        <v>40</v>
      </c>
      <c r="W4" s="3">
        <v>192</v>
      </c>
      <c r="X4" s="3">
        <v>163</v>
      </c>
      <c r="Y4" s="3">
        <v>26</v>
      </c>
      <c r="Z4" s="3">
        <v>203</v>
      </c>
      <c r="AA4" t="s">
        <v>40</v>
      </c>
      <c r="AB4" s="3">
        <v>50</v>
      </c>
      <c r="AC4" s="3">
        <v>0</v>
      </c>
      <c r="AD4" t="s">
        <v>39</v>
      </c>
      <c r="AF4" t="s">
        <v>39</v>
      </c>
      <c r="AI4" s="3">
        <v>395</v>
      </c>
      <c r="AJ4" s="3">
        <v>0</v>
      </c>
      <c r="AK4" s="2">
        <v>0</v>
      </c>
      <c r="AL4" s="3">
        <v>100</v>
      </c>
    </row>
    <row r="5" spans="1:38" ht="20.25" customHeight="1" x14ac:dyDescent="0.45">
      <c r="A5" t="s">
        <v>44</v>
      </c>
      <c r="B5" t="s">
        <v>39</v>
      </c>
      <c r="E5" s="2"/>
      <c r="F5" t="s">
        <v>39</v>
      </c>
      <c r="H5" s="2"/>
      <c r="I5" t="s">
        <v>39</v>
      </c>
      <c r="J5" s="3"/>
      <c r="K5" s="2"/>
      <c r="L5" s="3">
        <v>130</v>
      </c>
      <c r="M5" s="3">
        <v>0</v>
      </c>
      <c r="N5" t="s">
        <v>40</v>
      </c>
      <c r="O5" s="3">
        <v>130</v>
      </c>
      <c r="P5" s="2">
        <v>205000</v>
      </c>
      <c r="Q5" t="s">
        <v>40</v>
      </c>
      <c r="R5" t="s">
        <v>45</v>
      </c>
      <c r="S5" t="s">
        <v>39</v>
      </c>
      <c r="V5" t="s">
        <v>40</v>
      </c>
      <c r="W5" s="3">
        <v>24</v>
      </c>
      <c r="X5" s="3">
        <v>0</v>
      </c>
      <c r="Y5" s="3">
        <v>13</v>
      </c>
      <c r="Z5" s="3">
        <v>0</v>
      </c>
      <c r="AA5" t="s">
        <v>39</v>
      </c>
      <c r="AB5" s="3"/>
      <c r="AC5" s="3"/>
      <c r="AD5" t="s">
        <v>39</v>
      </c>
      <c r="AF5" t="s">
        <v>39</v>
      </c>
      <c r="AI5" s="3">
        <v>24</v>
      </c>
      <c r="AJ5" s="3">
        <v>0</v>
      </c>
      <c r="AK5" s="2">
        <v>0</v>
      </c>
      <c r="AL5" s="3">
        <v>130</v>
      </c>
    </row>
    <row r="6" spans="1:38" ht="20.25" customHeight="1" x14ac:dyDescent="0.45">
      <c r="A6" t="s">
        <v>46</v>
      </c>
      <c r="B6" t="s">
        <v>39</v>
      </c>
      <c r="E6" s="2"/>
      <c r="F6" t="s">
        <v>39</v>
      </c>
      <c r="H6" s="2"/>
      <c r="I6" t="s">
        <v>39</v>
      </c>
      <c r="J6" s="3"/>
      <c r="K6" s="2"/>
      <c r="L6" s="3">
        <v>0</v>
      </c>
      <c r="M6" s="3">
        <v>0</v>
      </c>
      <c r="N6" t="s">
        <v>39</v>
      </c>
      <c r="O6" s="3"/>
      <c r="P6" s="2"/>
      <c r="S6" t="s">
        <v>39</v>
      </c>
      <c r="V6" t="s">
        <v>40</v>
      </c>
      <c r="W6" s="3">
        <v>85</v>
      </c>
      <c r="X6" s="3">
        <v>62</v>
      </c>
      <c r="Y6" s="3">
        <v>11</v>
      </c>
      <c r="Z6" s="3">
        <v>0</v>
      </c>
      <c r="AA6" t="s">
        <v>40</v>
      </c>
      <c r="AB6" s="3">
        <v>13</v>
      </c>
      <c r="AC6" s="3">
        <v>3</v>
      </c>
      <c r="AD6" t="s">
        <v>39</v>
      </c>
      <c r="AF6" t="s">
        <v>39</v>
      </c>
      <c r="AI6" s="3">
        <v>85</v>
      </c>
      <c r="AJ6" s="3">
        <v>0</v>
      </c>
      <c r="AK6" s="2">
        <v>0</v>
      </c>
      <c r="AL6" s="3">
        <v>0</v>
      </c>
    </row>
    <row r="7" spans="1:38" ht="20.25" customHeight="1" x14ac:dyDescent="0.45">
      <c r="A7" t="s">
        <v>47</v>
      </c>
      <c r="B7" t="s">
        <v>40</v>
      </c>
      <c r="C7">
        <v>22</v>
      </c>
      <c r="D7">
        <v>22</v>
      </c>
      <c r="E7" s="2">
        <v>724031</v>
      </c>
      <c r="F7" t="s">
        <v>40</v>
      </c>
      <c r="G7">
        <v>5</v>
      </c>
      <c r="H7" s="2">
        <v>62315</v>
      </c>
      <c r="I7" t="s">
        <v>40</v>
      </c>
      <c r="J7" s="3">
        <v>18</v>
      </c>
      <c r="K7" s="2">
        <v>241307</v>
      </c>
      <c r="L7" s="3">
        <v>0</v>
      </c>
      <c r="M7" s="3">
        <v>0</v>
      </c>
      <c r="N7" t="s">
        <v>39</v>
      </c>
      <c r="O7" s="3"/>
      <c r="P7" s="2"/>
      <c r="S7" t="s">
        <v>39</v>
      </c>
      <c r="V7" t="s">
        <v>40</v>
      </c>
      <c r="W7" s="3">
        <v>65</v>
      </c>
      <c r="X7" s="3">
        <v>51</v>
      </c>
      <c r="Y7" s="3">
        <v>0</v>
      </c>
      <c r="Z7" s="3">
        <v>0</v>
      </c>
      <c r="AA7" t="s">
        <v>39</v>
      </c>
      <c r="AB7" s="3"/>
      <c r="AC7" s="3"/>
      <c r="AD7" t="s">
        <v>39</v>
      </c>
      <c r="AF7" t="s">
        <v>39</v>
      </c>
      <c r="AI7" s="3">
        <v>65</v>
      </c>
      <c r="AJ7" s="3">
        <v>0</v>
      </c>
      <c r="AK7" s="2">
        <v>786346</v>
      </c>
      <c r="AL7" s="3">
        <v>0</v>
      </c>
    </row>
    <row r="8" spans="1:38" ht="20.25" customHeight="1" x14ac:dyDescent="0.45">
      <c r="A8" t="s">
        <v>48</v>
      </c>
      <c r="B8" t="s">
        <v>40</v>
      </c>
      <c r="C8">
        <v>14</v>
      </c>
      <c r="D8">
        <v>14</v>
      </c>
      <c r="E8" s="2">
        <v>384768</v>
      </c>
      <c r="F8" t="s">
        <v>39</v>
      </c>
      <c r="H8" s="2"/>
      <c r="I8" t="s">
        <v>39</v>
      </c>
      <c r="J8" s="3"/>
      <c r="K8" s="2"/>
      <c r="L8" s="3">
        <v>1577</v>
      </c>
      <c r="M8" s="3">
        <v>690</v>
      </c>
      <c r="N8" t="s">
        <v>40</v>
      </c>
      <c r="O8" s="3">
        <v>2233</v>
      </c>
      <c r="P8" s="2">
        <v>7547445</v>
      </c>
      <c r="Q8" t="s">
        <v>40</v>
      </c>
      <c r="R8" t="s">
        <v>49</v>
      </c>
      <c r="S8" t="s">
        <v>39</v>
      </c>
      <c r="V8" t="s">
        <v>40</v>
      </c>
      <c r="W8" s="3">
        <v>626</v>
      </c>
      <c r="X8" s="3">
        <v>577</v>
      </c>
      <c r="Y8" s="3">
        <v>70</v>
      </c>
      <c r="Z8" s="3">
        <v>0</v>
      </c>
      <c r="AA8" t="s">
        <v>39</v>
      </c>
      <c r="AB8" s="3"/>
      <c r="AC8" s="3"/>
      <c r="AD8" t="s">
        <v>39</v>
      </c>
      <c r="AF8" t="s">
        <v>39</v>
      </c>
      <c r="AI8" s="3">
        <v>626</v>
      </c>
      <c r="AJ8" s="3">
        <v>0</v>
      </c>
      <c r="AK8" s="2">
        <v>384768</v>
      </c>
      <c r="AL8" s="3">
        <v>2267</v>
      </c>
    </row>
    <row r="9" spans="1:38" ht="20.25" customHeight="1" x14ac:dyDescent="0.45">
      <c r="A9" t="s">
        <v>50</v>
      </c>
      <c r="B9" t="s">
        <v>39</v>
      </c>
      <c r="E9" s="2"/>
      <c r="F9" t="s">
        <v>39</v>
      </c>
      <c r="H9" s="2"/>
      <c r="I9" t="s">
        <v>39</v>
      </c>
      <c r="J9" s="3"/>
      <c r="K9" s="2"/>
      <c r="L9" s="3">
        <v>0</v>
      </c>
      <c r="M9" s="3">
        <v>0</v>
      </c>
      <c r="N9" t="s">
        <v>39</v>
      </c>
      <c r="O9" s="3"/>
      <c r="P9" s="2"/>
      <c r="S9" t="s">
        <v>39</v>
      </c>
      <c r="V9" t="s">
        <v>39</v>
      </c>
      <c r="W9" s="3"/>
      <c r="X9" s="3"/>
      <c r="Y9" s="3"/>
      <c r="Z9" s="3"/>
      <c r="AA9" t="s">
        <v>39</v>
      </c>
      <c r="AB9" s="3"/>
      <c r="AC9" s="3"/>
      <c r="AD9" t="s">
        <v>39</v>
      </c>
      <c r="AF9" t="s">
        <v>39</v>
      </c>
      <c r="AI9" s="3">
        <v>0</v>
      </c>
      <c r="AJ9" s="3">
        <v>0</v>
      </c>
      <c r="AK9" s="2">
        <v>0</v>
      </c>
      <c r="AL9" s="3">
        <v>0</v>
      </c>
    </row>
    <row r="10" spans="1:38" ht="20.25" customHeight="1" x14ac:dyDescent="0.45">
      <c r="A10" t="s">
        <v>51</v>
      </c>
      <c r="B10" t="s">
        <v>39</v>
      </c>
      <c r="E10" s="2"/>
      <c r="F10" t="s">
        <v>39</v>
      </c>
      <c r="H10" s="2"/>
      <c r="I10" t="s">
        <v>39</v>
      </c>
      <c r="J10" s="3"/>
      <c r="K10" s="2"/>
      <c r="L10" s="3">
        <v>0</v>
      </c>
      <c r="M10" s="3">
        <v>0</v>
      </c>
      <c r="N10" t="s">
        <v>40</v>
      </c>
      <c r="O10" s="3">
        <v>15</v>
      </c>
      <c r="P10" s="2">
        <v>3750</v>
      </c>
      <c r="Q10" t="s">
        <v>40</v>
      </c>
      <c r="R10" t="s">
        <v>52</v>
      </c>
      <c r="S10" t="s">
        <v>40</v>
      </c>
      <c r="T10">
        <v>15</v>
      </c>
      <c r="U10">
        <v>3750</v>
      </c>
      <c r="V10" t="s">
        <v>39</v>
      </c>
      <c r="W10" s="3"/>
      <c r="X10" s="3"/>
      <c r="Y10" s="3"/>
      <c r="Z10" s="3"/>
      <c r="AA10" t="s">
        <v>39</v>
      </c>
      <c r="AB10" s="3"/>
      <c r="AC10" s="3"/>
      <c r="AD10" t="s">
        <v>39</v>
      </c>
      <c r="AF10" t="s">
        <v>39</v>
      </c>
      <c r="AI10" s="3">
        <v>0</v>
      </c>
      <c r="AJ10" s="3">
        <v>0</v>
      </c>
      <c r="AK10" s="2">
        <v>0</v>
      </c>
      <c r="AL10" s="3">
        <v>0</v>
      </c>
    </row>
    <row r="11" spans="1:38" ht="20.25" customHeight="1" x14ac:dyDescent="0.45">
      <c r="A11" t="s">
        <v>53</v>
      </c>
      <c r="B11" t="s">
        <v>39</v>
      </c>
      <c r="E11" s="2"/>
      <c r="F11" t="s">
        <v>39</v>
      </c>
      <c r="H11" s="2"/>
      <c r="I11" t="s">
        <v>39</v>
      </c>
      <c r="J11" s="3"/>
      <c r="K11" s="2"/>
      <c r="L11" s="3">
        <v>0</v>
      </c>
      <c r="M11" s="3">
        <v>0</v>
      </c>
      <c r="N11" t="s">
        <v>40</v>
      </c>
      <c r="O11" s="3">
        <v>10</v>
      </c>
      <c r="P11" s="2">
        <v>25750</v>
      </c>
      <c r="Q11" t="s">
        <v>39</v>
      </c>
      <c r="S11" t="s">
        <v>40</v>
      </c>
      <c r="T11">
        <v>1</v>
      </c>
      <c r="U11">
        <v>1200</v>
      </c>
      <c r="V11" t="s">
        <v>40</v>
      </c>
      <c r="W11" s="3">
        <v>200</v>
      </c>
      <c r="X11" s="3">
        <v>170</v>
      </c>
      <c r="Y11" s="3">
        <v>0</v>
      </c>
      <c r="Z11" s="3">
        <v>0</v>
      </c>
      <c r="AA11" t="s">
        <v>39</v>
      </c>
      <c r="AB11" s="3"/>
      <c r="AC11" s="3"/>
      <c r="AD11" t="s">
        <v>39</v>
      </c>
      <c r="AF11" t="s">
        <v>40</v>
      </c>
      <c r="AG11">
        <v>75</v>
      </c>
      <c r="AH11" t="s">
        <v>54</v>
      </c>
      <c r="AI11" s="3">
        <v>200</v>
      </c>
      <c r="AJ11" s="3">
        <v>75</v>
      </c>
      <c r="AK11" s="2">
        <v>0</v>
      </c>
      <c r="AL11" s="3">
        <v>0</v>
      </c>
    </row>
    <row r="12" spans="1:38" ht="20.25" customHeight="1" x14ac:dyDescent="0.45">
      <c r="A12" t="s">
        <v>55</v>
      </c>
      <c r="B12" t="s">
        <v>40</v>
      </c>
      <c r="C12">
        <v>15</v>
      </c>
      <c r="D12">
        <v>15</v>
      </c>
      <c r="E12" s="2">
        <v>450000</v>
      </c>
      <c r="F12" t="s">
        <v>40</v>
      </c>
      <c r="G12">
        <v>5</v>
      </c>
      <c r="H12" s="2">
        <v>139981</v>
      </c>
      <c r="I12" t="s">
        <v>39</v>
      </c>
      <c r="J12" s="3"/>
      <c r="K12" s="2"/>
      <c r="L12" s="3">
        <v>68</v>
      </c>
      <c r="M12" s="3">
        <v>5</v>
      </c>
      <c r="N12" t="s">
        <v>39</v>
      </c>
      <c r="O12" s="3"/>
      <c r="P12" s="2"/>
      <c r="S12" t="s">
        <v>39</v>
      </c>
      <c r="V12" t="s">
        <v>39</v>
      </c>
      <c r="W12" s="3"/>
      <c r="X12" s="3"/>
      <c r="Y12" s="3"/>
      <c r="Z12" s="3"/>
      <c r="AA12" t="s">
        <v>39</v>
      </c>
      <c r="AB12" s="3"/>
      <c r="AC12" s="3"/>
      <c r="AD12" t="s">
        <v>39</v>
      </c>
      <c r="AF12" t="s">
        <v>39</v>
      </c>
      <c r="AI12" s="3">
        <v>0</v>
      </c>
      <c r="AJ12" s="3">
        <v>0</v>
      </c>
      <c r="AK12" s="2">
        <v>589981</v>
      </c>
      <c r="AL12" s="3">
        <v>73</v>
      </c>
    </row>
    <row r="13" spans="1:38" ht="20.25" customHeight="1" x14ac:dyDescent="0.45">
      <c r="A13" t="s">
        <v>56</v>
      </c>
      <c r="B13" t="s">
        <v>40</v>
      </c>
      <c r="C13">
        <v>3</v>
      </c>
      <c r="D13">
        <v>5</v>
      </c>
      <c r="E13" s="2">
        <v>172800</v>
      </c>
      <c r="F13" t="s">
        <v>40</v>
      </c>
      <c r="G13">
        <v>1</v>
      </c>
      <c r="H13" s="2">
        <v>10000</v>
      </c>
      <c r="I13" t="s">
        <v>40</v>
      </c>
      <c r="J13" s="3">
        <v>2</v>
      </c>
      <c r="K13" s="2">
        <v>5000</v>
      </c>
      <c r="L13" s="3">
        <v>0</v>
      </c>
      <c r="M13" s="3">
        <v>0</v>
      </c>
      <c r="N13" t="s">
        <v>40</v>
      </c>
      <c r="O13" s="3">
        <v>15</v>
      </c>
      <c r="P13" s="2">
        <v>45000</v>
      </c>
      <c r="Q13" t="s">
        <v>40</v>
      </c>
      <c r="R13" t="s">
        <v>45</v>
      </c>
      <c r="S13" t="s">
        <v>39</v>
      </c>
      <c r="V13" t="s">
        <v>39</v>
      </c>
      <c r="W13" s="3"/>
      <c r="X13" s="3"/>
      <c r="Y13" s="3"/>
      <c r="Z13" s="3"/>
      <c r="AA13" t="s">
        <v>40</v>
      </c>
      <c r="AB13" s="3">
        <v>3</v>
      </c>
      <c r="AC13" s="3">
        <v>3</v>
      </c>
      <c r="AD13" t="s">
        <v>39</v>
      </c>
      <c r="AF13" t="s">
        <v>39</v>
      </c>
      <c r="AI13" s="3">
        <v>0</v>
      </c>
      <c r="AJ13" s="3">
        <v>0</v>
      </c>
      <c r="AK13" s="2">
        <v>182800</v>
      </c>
      <c r="AL13" s="3">
        <v>0</v>
      </c>
    </row>
    <row r="14" spans="1:38" ht="20.25" customHeight="1" x14ac:dyDescent="0.45">
      <c r="A14" t="s">
        <v>57</v>
      </c>
      <c r="B14" t="s">
        <v>39</v>
      </c>
      <c r="E14" s="2"/>
      <c r="F14" t="s">
        <v>39</v>
      </c>
      <c r="H14" s="2"/>
      <c r="I14" t="s">
        <v>40</v>
      </c>
      <c r="J14" s="3">
        <v>1155</v>
      </c>
      <c r="K14" s="2">
        <v>2923608</v>
      </c>
      <c r="L14" s="3">
        <v>352</v>
      </c>
      <c r="M14" s="3">
        <v>81</v>
      </c>
      <c r="N14" t="s">
        <v>40</v>
      </c>
      <c r="O14" s="3">
        <v>433</v>
      </c>
      <c r="P14" s="2">
        <v>929421</v>
      </c>
      <c r="Q14" t="s">
        <v>40</v>
      </c>
      <c r="R14" t="s">
        <v>58</v>
      </c>
      <c r="S14" t="s">
        <v>40</v>
      </c>
      <c r="T14">
        <v>43</v>
      </c>
      <c r="U14">
        <v>249825</v>
      </c>
      <c r="V14" t="s">
        <v>40</v>
      </c>
      <c r="W14" s="3">
        <v>284</v>
      </c>
      <c r="X14" s="3">
        <v>212</v>
      </c>
      <c r="Y14" s="3">
        <v>0</v>
      </c>
      <c r="Z14" s="3">
        <v>25</v>
      </c>
      <c r="AA14" t="s">
        <v>40</v>
      </c>
      <c r="AB14" s="3">
        <v>9</v>
      </c>
      <c r="AC14" s="3">
        <v>7</v>
      </c>
      <c r="AD14" t="s">
        <v>39</v>
      </c>
      <c r="AF14" t="s">
        <v>39</v>
      </c>
      <c r="AI14" s="3">
        <v>309</v>
      </c>
      <c r="AJ14" s="3">
        <v>0</v>
      </c>
      <c r="AK14" s="2">
        <v>0</v>
      </c>
      <c r="AL14" s="3">
        <v>433</v>
      </c>
    </row>
    <row r="15" spans="1:38" ht="20.25" customHeight="1" x14ac:dyDescent="0.45">
      <c r="A15" t="s">
        <v>59</v>
      </c>
      <c r="B15" t="s">
        <v>39</v>
      </c>
      <c r="E15" s="2"/>
      <c r="F15" t="s">
        <v>39</v>
      </c>
      <c r="H15" s="2"/>
      <c r="I15" t="s">
        <v>39</v>
      </c>
      <c r="J15" s="3"/>
      <c r="K15" s="2"/>
      <c r="L15" s="3">
        <v>120</v>
      </c>
      <c r="M15" s="3">
        <v>20</v>
      </c>
      <c r="N15" t="s">
        <v>40</v>
      </c>
      <c r="O15" s="3">
        <v>55</v>
      </c>
      <c r="P15" s="2">
        <v>102409</v>
      </c>
      <c r="Q15" t="s">
        <v>40</v>
      </c>
      <c r="R15" t="s">
        <v>45</v>
      </c>
      <c r="S15" t="s">
        <v>39</v>
      </c>
      <c r="V15" t="s">
        <v>39</v>
      </c>
      <c r="W15" s="3"/>
      <c r="X15" s="3"/>
      <c r="Y15" s="3"/>
      <c r="Z15" s="3"/>
      <c r="AA15" t="s">
        <v>39</v>
      </c>
      <c r="AB15" s="3"/>
      <c r="AC15" s="3"/>
      <c r="AD15" t="s">
        <v>39</v>
      </c>
      <c r="AF15" t="s">
        <v>39</v>
      </c>
      <c r="AI15" s="3">
        <v>0</v>
      </c>
      <c r="AJ15" s="3">
        <v>0</v>
      </c>
      <c r="AK15" s="2">
        <v>0</v>
      </c>
      <c r="AL15" s="3">
        <v>140</v>
      </c>
    </row>
    <row r="16" spans="1:38" ht="20.25" customHeight="1" x14ac:dyDescent="0.45">
      <c r="A16" t="s">
        <v>60</v>
      </c>
      <c r="B16" t="s">
        <v>39</v>
      </c>
      <c r="E16" s="2"/>
      <c r="F16" t="s">
        <v>39</v>
      </c>
      <c r="H16" s="2"/>
      <c r="I16" t="s">
        <v>39</v>
      </c>
      <c r="J16" s="3"/>
      <c r="K16" s="2"/>
      <c r="L16" s="3">
        <v>0</v>
      </c>
      <c r="M16" s="3">
        <v>9</v>
      </c>
      <c r="N16" t="s">
        <v>39</v>
      </c>
      <c r="O16" s="3"/>
      <c r="P16" s="2"/>
      <c r="S16" t="s">
        <v>39</v>
      </c>
      <c r="V16" t="s">
        <v>40</v>
      </c>
      <c r="W16" s="3">
        <v>55</v>
      </c>
      <c r="X16" s="3">
        <v>16</v>
      </c>
      <c r="Y16" s="3">
        <v>4</v>
      </c>
      <c r="Z16" s="3">
        <v>0</v>
      </c>
      <c r="AA16" t="s">
        <v>39</v>
      </c>
      <c r="AB16" s="3"/>
      <c r="AC16" s="3"/>
      <c r="AD16" t="s">
        <v>39</v>
      </c>
      <c r="AF16" t="s">
        <v>39</v>
      </c>
      <c r="AI16" s="3">
        <v>55</v>
      </c>
      <c r="AJ16" s="3">
        <v>0</v>
      </c>
      <c r="AK16" s="2">
        <v>0</v>
      </c>
      <c r="AL16" s="3">
        <v>9</v>
      </c>
    </row>
    <row r="17" spans="1:38" ht="20.25" customHeight="1" x14ac:dyDescent="0.45">
      <c r="A17" t="s">
        <v>61</v>
      </c>
      <c r="B17" t="s">
        <v>39</v>
      </c>
      <c r="E17" s="2"/>
      <c r="F17" t="s">
        <v>39</v>
      </c>
      <c r="H17" s="2"/>
      <c r="I17" t="s">
        <v>39</v>
      </c>
      <c r="J17" s="3"/>
      <c r="K17" s="2"/>
      <c r="L17" s="3">
        <v>49</v>
      </c>
      <c r="M17" s="3">
        <v>0</v>
      </c>
      <c r="N17" t="s">
        <v>40</v>
      </c>
      <c r="O17" s="3">
        <v>5</v>
      </c>
      <c r="P17" s="2">
        <v>1900</v>
      </c>
      <c r="Q17" t="s">
        <v>40</v>
      </c>
      <c r="R17" t="s">
        <v>62</v>
      </c>
      <c r="S17" t="s">
        <v>39</v>
      </c>
      <c r="V17" t="s">
        <v>39</v>
      </c>
      <c r="W17" s="3"/>
      <c r="X17" s="3"/>
      <c r="Y17" s="3"/>
      <c r="Z17" s="3"/>
      <c r="AA17" t="s">
        <v>39</v>
      </c>
      <c r="AB17" s="3"/>
      <c r="AC17" s="3"/>
      <c r="AD17" t="s">
        <v>39</v>
      </c>
      <c r="AF17" t="s">
        <v>39</v>
      </c>
      <c r="AI17" s="3">
        <v>0</v>
      </c>
      <c r="AJ17" s="3">
        <v>0</v>
      </c>
      <c r="AK17" s="2">
        <v>0</v>
      </c>
      <c r="AL17" s="3">
        <v>49</v>
      </c>
    </row>
    <row r="18" spans="1:38" ht="20.25" customHeight="1" x14ac:dyDescent="0.45">
      <c r="A18" t="s">
        <v>63</v>
      </c>
      <c r="B18" t="s">
        <v>39</v>
      </c>
      <c r="E18" s="2"/>
      <c r="F18" t="s">
        <v>39</v>
      </c>
      <c r="H18" s="2"/>
      <c r="I18" t="s">
        <v>39</v>
      </c>
      <c r="J18" s="3"/>
      <c r="K18" s="2"/>
      <c r="L18" s="3">
        <v>43</v>
      </c>
      <c r="M18" s="3">
        <v>22</v>
      </c>
      <c r="N18" t="s">
        <v>39</v>
      </c>
      <c r="O18" s="3"/>
      <c r="P18" s="2"/>
      <c r="S18" t="s">
        <v>39</v>
      </c>
      <c r="V18" t="s">
        <v>39</v>
      </c>
      <c r="W18" s="3"/>
      <c r="X18" s="3"/>
      <c r="Y18" s="3"/>
      <c r="Z18" s="3"/>
      <c r="AA18" t="s">
        <v>39</v>
      </c>
      <c r="AB18" s="3"/>
      <c r="AC18" s="3"/>
      <c r="AD18" t="s">
        <v>39</v>
      </c>
      <c r="AF18" t="s">
        <v>40</v>
      </c>
      <c r="AG18">
        <v>6</v>
      </c>
      <c r="AH18" t="s">
        <v>64</v>
      </c>
      <c r="AI18" s="3">
        <v>0</v>
      </c>
      <c r="AJ18" s="3">
        <v>6</v>
      </c>
      <c r="AK18" s="2">
        <v>0</v>
      </c>
      <c r="AL18" s="3">
        <v>65</v>
      </c>
    </row>
    <row r="19" spans="1:38" ht="20.25" customHeight="1" x14ac:dyDescent="0.45">
      <c r="A19" t="s">
        <v>65</v>
      </c>
      <c r="B19" t="s">
        <v>40</v>
      </c>
      <c r="C19">
        <v>9</v>
      </c>
      <c r="D19">
        <v>9</v>
      </c>
      <c r="E19" s="2">
        <v>448761</v>
      </c>
      <c r="F19" t="s">
        <v>39</v>
      </c>
      <c r="H19" s="2"/>
      <c r="I19" t="s">
        <v>39</v>
      </c>
      <c r="J19" s="3"/>
      <c r="K19" s="2"/>
      <c r="L19" s="3">
        <v>316</v>
      </c>
      <c r="M19" s="3">
        <v>24</v>
      </c>
      <c r="N19" t="s">
        <v>40</v>
      </c>
      <c r="O19" s="3">
        <v>234</v>
      </c>
      <c r="P19" s="2">
        <v>136192</v>
      </c>
      <c r="Q19" t="s">
        <v>40</v>
      </c>
      <c r="R19" t="s">
        <v>45</v>
      </c>
      <c r="S19" t="s">
        <v>39</v>
      </c>
      <c r="U19" s="2"/>
      <c r="V19" t="s">
        <v>39</v>
      </c>
      <c r="W19" s="3"/>
      <c r="X19" s="3"/>
      <c r="Y19" s="3"/>
      <c r="Z19" s="3"/>
      <c r="AA19" t="s">
        <v>39</v>
      </c>
      <c r="AB19" s="3"/>
      <c r="AC19" s="3"/>
      <c r="AD19" t="s">
        <v>39</v>
      </c>
      <c r="AF19" t="s">
        <v>39</v>
      </c>
      <c r="AI19" s="3">
        <v>0</v>
      </c>
      <c r="AJ19" s="3">
        <v>0</v>
      </c>
      <c r="AK19" s="2">
        <v>448761</v>
      </c>
      <c r="AL19" s="3">
        <v>340</v>
      </c>
    </row>
    <row r="20" spans="1:38" ht="20.25" customHeight="1" x14ac:dyDescent="0.45">
      <c r="A20" t="s">
        <v>66</v>
      </c>
      <c r="B20" t="s">
        <v>39</v>
      </c>
      <c r="E20" s="2"/>
      <c r="F20" t="s">
        <v>39</v>
      </c>
      <c r="H20" s="2"/>
      <c r="I20" t="s">
        <v>39</v>
      </c>
      <c r="J20" s="3"/>
      <c r="K20" s="2"/>
      <c r="L20" s="3">
        <v>21</v>
      </c>
      <c r="M20" s="3">
        <v>21</v>
      </c>
      <c r="N20" t="s">
        <v>40</v>
      </c>
      <c r="O20" s="3">
        <v>241</v>
      </c>
      <c r="P20" s="2">
        <v>212400</v>
      </c>
      <c r="Q20" t="s">
        <v>40</v>
      </c>
      <c r="R20" t="s">
        <v>45</v>
      </c>
      <c r="S20" t="s">
        <v>39</v>
      </c>
      <c r="U20" s="2"/>
      <c r="V20" t="s">
        <v>40</v>
      </c>
      <c r="W20" s="3">
        <v>218</v>
      </c>
      <c r="X20" s="3">
        <v>158</v>
      </c>
      <c r="Y20" s="3">
        <v>19</v>
      </c>
      <c r="Z20" s="3">
        <v>70</v>
      </c>
      <c r="AA20" t="s">
        <v>40</v>
      </c>
      <c r="AB20" s="3">
        <v>19</v>
      </c>
      <c r="AC20" s="3">
        <v>1</v>
      </c>
      <c r="AD20" t="s">
        <v>39</v>
      </c>
      <c r="AF20" t="s">
        <v>39</v>
      </c>
      <c r="AI20" s="3">
        <v>288</v>
      </c>
      <c r="AJ20" s="3">
        <v>0</v>
      </c>
      <c r="AK20" s="2">
        <v>0</v>
      </c>
      <c r="AL20" s="3">
        <v>42</v>
      </c>
    </row>
    <row r="21" spans="1:38" ht="20.25" customHeight="1" x14ac:dyDescent="0.45">
      <c r="A21" t="s">
        <v>67</v>
      </c>
      <c r="B21" t="s">
        <v>40</v>
      </c>
      <c r="C21">
        <v>11</v>
      </c>
      <c r="D21">
        <v>26</v>
      </c>
      <c r="E21" s="2">
        <v>232339</v>
      </c>
      <c r="F21" t="s">
        <v>40</v>
      </c>
      <c r="G21">
        <v>24</v>
      </c>
      <c r="H21" s="2">
        <v>567176</v>
      </c>
      <c r="I21" t="s">
        <v>39</v>
      </c>
      <c r="J21" s="3"/>
      <c r="K21" s="2"/>
      <c r="L21" s="3">
        <v>0</v>
      </c>
      <c r="M21" s="3">
        <v>0</v>
      </c>
      <c r="N21" t="s">
        <v>39</v>
      </c>
      <c r="O21" s="3"/>
      <c r="P21" s="2"/>
      <c r="S21" t="s">
        <v>39</v>
      </c>
      <c r="U21" s="2"/>
      <c r="V21" t="s">
        <v>39</v>
      </c>
      <c r="W21" s="3"/>
      <c r="X21" s="3"/>
      <c r="Y21" s="3"/>
      <c r="Z21" s="3"/>
      <c r="AA21" t="s">
        <v>39</v>
      </c>
      <c r="AB21" s="3"/>
      <c r="AC21" s="3"/>
      <c r="AD21" t="s">
        <v>39</v>
      </c>
      <c r="AF21" t="s">
        <v>39</v>
      </c>
      <c r="AI21" s="3">
        <v>0</v>
      </c>
      <c r="AJ21" s="3">
        <v>0</v>
      </c>
      <c r="AK21" s="2">
        <v>799515</v>
      </c>
      <c r="AL21" s="3">
        <v>0</v>
      </c>
    </row>
    <row r="22" spans="1:38" ht="20.25" customHeight="1" x14ac:dyDescent="0.45">
      <c r="A22" t="s">
        <v>68</v>
      </c>
      <c r="B22" t="s">
        <v>39</v>
      </c>
      <c r="E22" s="2"/>
      <c r="F22" t="s">
        <v>39</v>
      </c>
      <c r="H22" s="2"/>
      <c r="I22" t="s">
        <v>39</v>
      </c>
      <c r="J22" s="3"/>
      <c r="K22" s="2"/>
      <c r="L22" s="3">
        <v>0</v>
      </c>
      <c r="M22" s="3">
        <v>1</v>
      </c>
      <c r="N22" t="s">
        <v>39</v>
      </c>
      <c r="O22" s="3"/>
      <c r="P22" s="2"/>
      <c r="S22" t="s">
        <v>40</v>
      </c>
      <c r="T22">
        <v>2</v>
      </c>
      <c r="U22" s="2">
        <v>100000</v>
      </c>
      <c r="V22" t="s">
        <v>40</v>
      </c>
      <c r="W22" s="3">
        <v>37</v>
      </c>
      <c r="X22" s="3">
        <v>0</v>
      </c>
      <c r="Y22" s="3">
        <v>2</v>
      </c>
      <c r="Z22" s="3">
        <v>0</v>
      </c>
      <c r="AA22" t="s">
        <v>39</v>
      </c>
      <c r="AB22" s="3"/>
      <c r="AC22" s="3"/>
      <c r="AD22" t="s">
        <v>39</v>
      </c>
      <c r="AF22" t="s">
        <v>39</v>
      </c>
      <c r="AI22" s="3">
        <v>37</v>
      </c>
      <c r="AJ22" s="3">
        <v>0</v>
      </c>
      <c r="AK22" s="2">
        <v>0</v>
      </c>
      <c r="AL22" s="3">
        <v>1</v>
      </c>
    </row>
    <row r="23" spans="1:38" ht="20.25" customHeight="1" x14ac:dyDescent="0.45">
      <c r="A23" t="s">
        <v>69</v>
      </c>
      <c r="B23" t="s">
        <v>39</v>
      </c>
      <c r="E23" s="2"/>
      <c r="F23" t="s">
        <v>39</v>
      </c>
      <c r="H23" s="2"/>
      <c r="I23" t="s">
        <v>39</v>
      </c>
      <c r="J23" s="3"/>
      <c r="K23" s="2"/>
      <c r="L23" s="3">
        <v>0</v>
      </c>
      <c r="M23" s="3">
        <v>0</v>
      </c>
      <c r="N23" t="s">
        <v>39</v>
      </c>
      <c r="O23" s="3"/>
      <c r="P23" s="2"/>
      <c r="S23" t="s">
        <v>39</v>
      </c>
      <c r="U23" s="2"/>
      <c r="V23" t="s">
        <v>40</v>
      </c>
      <c r="W23" s="3">
        <v>1</v>
      </c>
      <c r="X23" s="3">
        <v>1</v>
      </c>
      <c r="Y23" s="3">
        <v>1</v>
      </c>
      <c r="Z23" s="3">
        <v>0</v>
      </c>
      <c r="AA23" t="s">
        <v>39</v>
      </c>
      <c r="AB23" s="3"/>
      <c r="AC23" s="3"/>
      <c r="AD23" t="s">
        <v>39</v>
      </c>
      <c r="AF23" t="s">
        <v>39</v>
      </c>
      <c r="AI23" s="3">
        <v>1</v>
      </c>
      <c r="AJ23" s="3">
        <v>0</v>
      </c>
      <c r="AK23" s="2">
        <v>0</v>
      </c>
      <c r="AL23" s="3">
        <v>0</v>
      </c>
    </row>
    <row r="24" spans="1:38" ht="20.25" customHeight="1" x14ac:dyDescent="0.45">
      <c r="A24" t="s">
        <v>70</v>
      </c>
      <c r="B24" t="s">
        <v>39</v>
      </c>
      <c r="E24" s="2"/>
      <c r="F24" t="s">
        <v>39</v>
      </c>
      <c r="H24" s="2"/>
      <c r="I24" t="s">
        <v>39</v>
      </c>
      <c r="J24" s="3"/>
      <c r="K24" s="2"/>
      <c r="L24" s="3">
        <v>450</v>
      </c>
      <c r="M24" s="3">
        <v>0</v>
      </c>
      <c r="N24" t="s">
        <v>40</v>
      </c>
      <c r="O24" s="3">
        <v>450</v>
      </c>
      <c r="P24" s="2">
        <v>4500000</v>
      </c>
      <c r="Q24" t="s">
        <v>40</v>
      </c>
      <c r="R24" t="s">
        <v>58</v>
      </c>
      <c r="S24" t="s">
        <v>39</v>
      </c>
      <c r="U24" s="2"/>
      <c r="V24" t="s">
        <v>39</v>
      </c>
      <c r="W24" s="3"/>
      <c r="X24" s="3"/>
      <c r="Y24" s="3"/>
      <c r="Z24" s="3"/>
      <c r="AA24" t="s">
        <v>39</v>
      </c>
      <c r="AB24" s="3"/>
      <c r="AC24" s="3"/>
      <c r="AD24" t="s">
        <v>39</v>
      </c>
      <c r="AF24" t="s">
        <v>39</v>
      </c>
      <c r="AI24" s="3">
        <v>0</v>
      </c>
      <c r="AJ24" s="3">
        <v>0</v>
      </c>
      <c r="AK24" s="2">
        <v>0</v>
      </c>
      <c r="AL24" s="3">
        <v>450</v>
      </c>
    </row>
    <row r="25" spans="1:38" ht="20.25" customHeight="1" x14ac:dyDescent="0.45">
      <c r="A25" t="s">
        <v>71</v>
      </c>
      <c r="B25" t="s">
        <v>39</v>
      </c>
      <c r="E25" s="2"/>
      <c r="F25" t="s">
        <v>39</v>
      </c>
      <c r="H25" s="2"/>
      <c r="I25" t="s">
        <v>39</v>
      </c>
      <c r="J25" s="3"/>
      <c r="K25" s="2"/>
      <c r="L25" s="3">
        <v>27</v>
      </c>
      <c r="M25" s="3">
        <v>5</v>
      </c>
      <c r="N25" t="s">
        <v>39</v>
      </c>
      <c r="O25" s="3"/>
      <c r="P25" s="2"/>
      <c r="S25" t="s">
        <v>39</v>
      </c>
      <c r="U25" s="2"/>
      <c r="V25" t="s">
        <v>39</v>
      </c>
      <c r="W25" s="3"/>
      <c r="X25" s="3"/>
      <c r="Y25" s="3"/>
      <c r="Z25" s="3"/>
      <c r="AA25" t="s">
        <v>39</v>
      </c>
      <c r="AB25" s="3"/>
      <c r="AC25" s="3"/>
      <c r="AD25" t="s">
        <v>39</v>
      </c>
      <c r="AF25" t="s">
        <v>39</v>
      </c>
      <c r="AI25" s="3">
        <v>0</v>
      </c>
      <c r="AJ25" s="3">
        <v>0</v>
      </c>
      <c r="AK25" s="2">
        <v>0</v>
      </c>
      <c r="AL25" s="3">
        <v>32</v>
      </c>
    </row>
    <row r="26" spans="1:38" ht="20.25" customHeight="1" x14ac:dyDescent="0.45">
      <c r="A26" t="s">
        <v>72</v>
      </c>
      <c r="B26" t="s">
        <v>40</v>
      </c>
      <c r="C26">
        <v>6</v>
      </c>
      <c r="D26">
        <v>6</v>
      </c>
      <c r="E26" s="2">
        <v>24200</v>
      </c>
      <c r="F26" t="s">
        <v>39</v>
      </c>
      <c r="H26" s="2"/>
      <c r="I26" t="s">
        <v>39</v>
      </c>
      <c r="J26" s="3"/>
      <c r="K26" s="2"/>
      <c r="L26" s="3">
        <v>610</v>
      </c>
      <c r="M26" s="3">
        <v>18</v>
      </c>
      <c r="N26" t="s">
        <v>40</v>
      </c>
      <c r="O26" s="3">
        <v>628</v>
      </c>
      <c r="P26" s="2">
        <v>2170775</v>
      </c>
      <c r="Q26" t="s">
        <v>40</v>
      </c>
      <c r="R26" t="s">
        <v>73</v>
      </c>
      <c r="S26" t="s">
        <v>39</v>
      </c>
      <c r="U26" s="2"/>
      <c r="V26" t="s">
        <v>40</v>
      </c>
      <c r="W26" s="3">
        <v>303</v>
      </c>
      <c r="X26" s="3">
        <v>74</v>
      </c>
      <c r="Y26" s="3">
        <v>88</v>
      </c>
      <c r="Z26" s="3">
        <v>0</v>
      </c>
      <c r="AA26" t="s">
        <v>40</v>
      </c>
      <c r="AB26" s="3">
        <v>103</v>
      </c>
      <c r="AC26" s="3">
        <v>80</v>
      </c>
      <c r="AD26" t="s">
        <v>39</v>
      </c>
      <c r="AF26" t="s">
        <v>39</v>
      </c>
      <c r="AI26" s="3">
        <v>303</v>
      </c>
      <c r="AJ26" s="3">
        <v>0</v>
      </c>
      <c r="AK26" s="2">
        <v>24200</v>
      </c>
      <c r="AL26" s="3">
        <v>628</v>
      </c>
    </row>
    <row r="27" spans="1:38" ht="20.25" customHeight="1" x14ac:dyDescent="0.45">
      <c r="A27" t="s">
        <v>74</v>
      </c>
      <c r="B27" t="s">
        <v>40</v>
      </c>
      <c r="C27">
        <v>18</v>
      </c>
      <c r="D27">
        <v>18</v>
      </c>
      <c r="E27" s="2">
        <v>607246</v>
      </c>
      <c r="F27" t="s">
        <v>40</v>
      </c>
      <c r="G27">
        <v>21</v>
      </c>
      <c r="H27" s="2">
        <v>445993</v>
      </c>
      <c r="I27" t="s">
        <v>39</v>
      </c>
      <c r="J27" s="3"/>
      <c r="K27" s="2"/>
      <c r="L27" s="3">
        <v>1075</v>
      </c>
      <c r="M27" s="3">
        <v>618</v>
      </c>
      <c r="N27" t="s">
        <v>40</v>
      </c>
      <c r="O27" s="3">
        <v>1681</v>
      </c>
      <c r="P27" s="2">
        <v>7006186</v>
      </c>
      <c r="Q27" t="s">
        <v>40</v>
      </c>
      <c r="R27" t="s">
        <v>75</v>
      </c>
      <c r="S27" t="s">
        <v>40</v>
      </c>
      <c r="T27">
        <v>19</v>
      </c>
      <c r="U27" s="2">
        <v>160522</v>
      </c>
      <c r="V27" t="s">
        <v>40</v>
      </c>
      <c r="W27" s="3">
        <v>522</v>
      </c>
      <c r="X27" s="3">
        <v>425</v>
      </c>
      <c r="Y27" s="3">
        <v>198</v>
      </c>
      <c r="Z27" s="3">
        <v>0</v>
      </c>
      <c r="AA27" t="s">
        <v>40</v>
      </c>
      <c r="AB27" s="3">
        <v>11</v>
      </c>
      <c r="AC27" s="3">
        <v>9</v>
      </c>
      <c r="AD27" t="s">
        <v>39</v>
      </c>
      <c r="AF27" t="s">
        <v>39</v>
      </c>
      <c r="AI27" s="3">
        <v>522</v>
      </c>
      <c r="AJ27" s="3">
        <v>0</v>
      </c>
      <c r="AK27" s="2">
        <v>1053239</v>
      </c>
      <c r="AL27" s="3">
        <v>1693</v>
      </c>
    </row>
    <row r="28" spans="1:38" ht="20.25" customHeight="1" x14ac:dyDescent="0.45">
      <c r="A28" t="s">
        <v>76</v>
      </c>
      <c r="B28" t="s">
        <v>39</v>
      </c>
      <c r="E28" s="2"/>
      <c r="F28" t="s">
        <v>40</v>
      </c>
      <c r="G28">
        <v>1</v>
      </c>
      <c r="H28" s="2">
        <v>21500</v>
      </c>
      <c r="I28" t="s">
        <v>39</v>
      </c>
      <c r="J28" s="3"/>
      <c r="K28" s="2"/>
      <c r="L28" s="3">
        <v>0</v>
      </c>
      <c r="M28" s="3">
        <v>0</v>
      </c>
      <c r="N28" t="s">
        <v>39</v>
      </c>
      <c r="O28" s="3"/>
      <c r="P28" s="2"/>
      <c r="S28" t="s">
        <v>40</v>
      </c>
      <c r="T28">
        <v>1</v>
      </c>
      <c r="U28" s="2">
        <v>5000</v>
      </c>
      <c r="V28" t="s">
        <v>40</v>
      </c>
      <c r="W28" s="3">
        <v>287</v>
      </c>
      <c r="X28" s="3">
        <v>124</v>
      </c>
      <c r="Y28" s="3">
        <v>127</v>
      </c>
      <c r="Z28" s="3">
        <v>3</v>
      </c>
      <c r="AA28" t="s">
        <v>40</v>
      </c>
      <c r="AB28" s="3">
        <v>17</v>
      </c>
      <c r="AC28" s="3">
        <v>8</v>
      </c>
      <c r="AD28" t="s">
        <v>40</v>
      </c>
      <c r="AE28">
        <v>1</v>
      </c>
      <c r="AF28" t="s">
        <v>39</v>
      </c>
      <c r="AI28" s="3">
        <v>290</v>
      </c>
      <c r="AJ28" s="3">
        <v>1</v>
      </c>
      <c r="AK28" s="2">
        <v>21500</v>
      </c>
      <c r="AL28" s="3">
        <v>0</v>
      </c>
    </row>
    <row r="29" spans="1:38" ht="20.25" customHeight="1" x14ac:dyDescent="0.45">
      <c r="A29" t="s">
        <v>77</v>
      </c>
      <c r="B29" t="s">
        <v>39</v>
      </c>
      <c r="E29" s="2"/>
      <c r="F29" t="s">
        <v>39</v>
      </c>
      <c r="H29" s="2"/>
      <c r="I29" t="s">
        <v>39</v>
      </c>
      <c r="J29" s="3"/>
      <c r="K29" s="2"/>
      <c r="L29" s="3">
        <v>68</v>
      </c>
      <c r="M29" s="3">
        <v>7</v>
      </c>
      <c r="N29" t="s">
        <v>40</v>
      </c>
      <c r="O29" s="3">
        <v>140</v>
      </c>
      <c r="P29" s="2">
        <v>78700</v>
      </c>
      <c r="Q29" t="s">
        <v>40</v>
      </c>
      <c r="R29" t="s">
        <v>52</v>
      </c>
      <c r="S29" t="s">
        <v>39</v>
      </c>
      <c r="U29" s="2"/>
      <c r="V29" t="s">
        <v>40</v>
      </c>
      <c r="W29" s="3">
        <v>17</v>
      </c>
      <c r="X29" s="3">
        <v>0</v>
      </c>
      <c r="Y29" s="3">
        <v>5</v>
      </c>
      <c r="Z29" s="3">
        <v>11</v>
      </c>
      <c r="AA29" t="s">
        <v>39</v>
      </c>
      <c r="AB29" s="3"/>
      <c r="AC29" s="3"/>
      <c r="AD29" t="s">
        <v>39</v>
      </c>
      <c r="AF29" t="s">
        <v>39</v>
      </c>
      <c r="AI29" s="3">
        <v>28</v>
      </c>
      <c r="AJ29" s="3">
        <v>0</v>
      </c>
      <c r="AK29" s="2">
        <v>0</v>
      </c>
      <c r="AL29" s="3">
        <v>75</v>
      </c>
    </row>
    <row r="30" spans="1:38" ht="20.25" customHeight="1" x14ac:dyDescent="0.45">
      <c r="A30" t="s">
        <v>78</v>
      </c>
      <c r="B30" t="s">
        <v>39</v>
      </c>
      <c r="E30" s="2"/>
      <c r="F30" t="s">
        <v>39</v>
      </c>
      <c r="H30" s="2"/>
      <c r="I30" t="s">
        <v>39</v>
      </c>
      <c r="J30" s="3"/>
      <c r="K30" s="2"/>
      <c r="L30" s="3">
        <v>70</v>
      </c>
      <c r="M30" s="3">
        <v>30</v>
      </c>
      <c r="N30" t="s">
        <v>40</v>
      </c>
      <c r="O30" s="3">
        <v>82</v>
      </c>
      <c r="P30" s="2">
        <v>164000</v>
      </c>
      <c r="Q30" t="s">
        <v>40</v>
      </c>
      <c r="R30" t="s">
        <v>79</v>
      </c>
      <c r="S30" t="s">
        <v>39</v>
      </c>
      <c r="U30" s="2"/>
      <c r="V30" t="s">
        <v>39</v>
      </c>
      <c r="W30" s="3"/>
      <c r="X30" s="3"/>
      <c r="Y30" s="3"/>
      <c r="Z30" s="3"/>
      <c r="AA30" t="s">
        <v>39</v>
      </c>
      <c r="AB30" s="3"/>
      <c r="AC30" s="3"/>
      <c r="AD30" t="s">
        <v>39</v>
      </c>
      <c r="AF30" t="s">
        <v>39</v>
      </c>
      <c r="AI30" s="3">
        <v>0</v>
      </c>
      <c r="AJ30" s="3">
        <v>0</v>
      </c>
      <c r="AK30" s="2">
        <v>0</v>
      </c>
      <c r="AL30" s="3">
        <v>100</v>
      </c>
    </row>
    <row r="31" spans="1:38" ht="20.25" customHeight="1" x14ac:dyDescent="0.45">
      <c r="A31" t="s">
        <v>80</v>
      </c>
      <c r="B31" t="s">
        <v>40</v>
      </c>
      <c r="C31">
        <v>16</v>
      </c>
      <c r="D31">
        <v>16</v>
      </c>
      <c r="E31" s="2">
        <v>73855</v>
      </c>
      <c r="F31" t="s">
        <v>39</v>
      </c>
      <c r="H31" s="2"/>
      <c r="I31" t="s">
        <v>39</v>
      </c>
      <c r="J31" s="3"/>
      <c r="K31" s="2"/>
      <c r="L31" s="3">
        <v>0</v>
      </c>
      <c r="M31" s="3">
        <v>0</v>
      </c>
      <c r="N31" t="s">
        <v>39</v>
      </c>
      <c r="O31" s="3"/>
      <c r="P31" s="2"/>
      <c r="S31" t="s">
        <v>39</v>
      </c>
      <c r="U31" s="2"/>
      <c r="V31" t="s">
        <v>39</v>
      </c>
      <c r="W31" s="3"/>
      <c r="X31" s="3"/>
      <c r="Y31" s="3"/>
      <c r="Z31" s="3"/>
      <c r="AA31" t="s">
        <v>39</v>
      </c>
      <c r="AB31" s="3"/>
      <c r="AC31" s="3"/>
      <c r="AD31" t="s">
        <v>40</v>
      </c>
      <c r="AE31">
        <v>1</v>
      </c>
      <c r="AF31" t="s">
        <v>39</v>
      </c>
      <c r="AI31" s="3">
        <v>0</v>
      </c>
      <c r="AJ31" s="3">
        <v>1</v>
      </c>
      <c r="AK31" s="2">
        <v>73855</v>
      </c>
      <c r="AL31" s="3">
        <v>0</v>
      </c>
    </row>
    <row r="32" spans="1:38" ht="20.25" customHeight="1" x14ac:dyDescent="0.45">
      <c r="A32" t="s">
        <v>81</v>
      </c>
      <c r="B32" t="s">
        <v>39</v>
      </c>
      <c r="E32" s="2"/>
      <c r="F32" t="s">
        <v>39</v>
      </c>
      <c r="H32" s="2"/>
      <c r="I32" t="s">
        <v>39</v>
      </c>
      <c r="J32" s="3"/>
      <c r="K32" s="2"/>
      <c r="L32" s="3">
        <v>0</v>
      </c>
      <c r="M32" s="3">
        <v>0</v>
      </c>
      <c r="N32" t="s">
        <v>39</v>
      </c>
      <c r="O32" s="3"/>
      <c r="P32" s="2"/>
      <c r="S32" t="s">
        <v>40</v>
      </c>
      <c r="T32">
        <v>41</v>
      </c>
      <c r="U32" s="2">
        <v>488000</v>
      </c>
      <c r="V32" t="s">
        <v>39</v>
      </c>
      <c r="W32" s="3"/>
      <c r="X32" s="3"/>
      <c r="Y32" s="3"/>
      <c r="Z32" s="3"/>
      <c r="AA32" t="s">
        <v>39</v>
      </c>
      <c r="AB32" s="3"/>
      <c r="AC32" s="3"/>
      <c r="AD32" t="s">
        <v>39</v>
      </c>
      <c r="AF32" t="s">
        <v>39</v>
      </c>
      <c r="AI32" s="3">
        <v>0</v>
      </c>
      <c r="AJ32" s="3">
        <v>0</v>
      </c>
      <c r="AK32" s="2">
        <v>0</v>
      </c>
      <c r="AL32" s="3">
        <v>0</v>
      </c>
    </row>
    <row r="33" spans="1:38" ht="20.25" customHeight="1" x14ac:dyDescent="0.45">
      <c r="A33" t="s">
        <v>82</v>
      </c>
      <c r="B33" t="s">
        <v>39</v>
      </c>
      <c r="E33" s="2"/>
      <c r="F33" t="s">
        <v>39</v>
      </c>
      <c r="H33" s="2"/>
      <c r="I33" t="s">
        <v>39</v>
      </c>
      <c r="J33" s="3"/>
      <c r="K33" s="2"/>
      <c r="L33" s="3">
        <v>0</v>
      </c>
      <c r="M33" s="3">
        <v>0</v>
      </c>
      <c r="N33" t="s">
        <v>39</v>
      </c>
      <c r="O33" s="3"/>
      <c r="P33" s="2"/>
      <c r="S33" t="s">
        <v>39</v>
      </c>
      <c r="U33" s="2"/>
      <c r="V33" t="s">
        <v>40</v>
      </c>
      <c r="W33" s="3">
        <v>313</v>
      </c>
      <c r="X33" s="3">
        <v>313</v>
      </c>
      <c r="Y33" s="3">
        <v>26</v>
      </c>
      <c r="Z33" s="3">
        <v>0</v>
      </c>
      <c r="AA33" t="s">
        <v>39</v>
      </c>
      <c r="AB33" s="3"/>
      <c r="AC33" s="3"/>
      <c r="AD33" t="s">
        <v>39</v>
      </c>
      <c r="AF33" t="s">
        <v>39</v>
      </c>
      <c r="AI33" s="3">
        <v>313</v>
      </c>
      <c r="AJ33" s="3">
        <v>0</v>
      </c>
      <c r="AK33" s="2">
        <v>0</v>
      </c>
      <c r="AL33" s="3">
        <v>0</v>
      </c>
    </row>
    <row r="34" spans="1:38" ht="20.25" customHeight="1" x14ac:dyDescent="0.45">
      <c r="A34" t="s">
        <v>83</v>
      </c>
      <c r="B34" t="s">
        <v>40</v>
      </c>
      <c r="C34">
        <v>29</v>
      </c>
      <c r="D34">
        <v>29</v>
      </c>
      <c r="E34" s="2">
        <v>914301</v>
      </c>
      <c r="F34" t="s">
        <v>39</v>
      </c>
      <c r="H34" s="2"/>
      <c r="I34" t="s">
        <v>40</v>
      </c>
      <c r="J34" s="3">
        <v>387</v>
      </c>
      <c r="K34" s="2">
        <v>745750</v>
      </c>
      <c r="L34" s="3">
        <v>464</v>
      </c>
      <c r="M34" s="3">
        <v>21</v>
      </c>
      <c r="N34" t="s">
        <v>40</v>
      </c>
      <c r="O34" s="3">
        <v>339</v>
      </c>
      <c r="P34" s="2">
        <v>1224769</v>
      </c>
      <c r="Q34" t="s">
        <v>40</v>
      </c>
      <c r="R34" t="s">
        <v>45</v>
      </c>
      <c r="S34" t="s">
        <v>40</v>
      </c>
      <c r="T34">
        <v>35</v>
      </c>
      <c r="U34" s="2">
        <v>100677</v>
      </c>
      <c r="V34" t="s">
        <v>40</v>
      </c>
      <c r="W34" s="3">
        <v>183</v>
      </c>
      <c r="X34" s="3">
        <v>152</v>
      </c>
      <c r="Y34" s="3">
        <v>104</v>
      </c>
      <c r="Z34" s="3">
        <v>0</v>
      </c>
      <c r="AA34" t="s">
        <v>40</v>
      </c>
      <c r="AB34" s="3">
        <v>28</v>
      </c>
      <c r="AC34" s="3">
        <v>28</v>
      </c>
      <c r="AD34" t="s">
        <v>39</v>
      </c>
      <c r="AF34" t="s">
        <v>39</v>
      </c>
      <c r="AI34" s="3">
        <v>183</v>
      </c>
      <c r="AJ34" s="3">
        <v>0</v>
      </c>
      <c r="AK34" s="2">
        <v>914301</v>
      </c>
      <c r="AL34" s="3">
        <v>485</v>
      </c>
    </row>
    <row r="35" spans="1:38" ht="20.25" customHeight="1" x14ac:dyDescent="0.45">
      <c r="A35" t="s">
        <v>84</v>
      </c>
      <c r="B35" t="s">
        <v>39</v>
      </c>
      <c r="E35" s="2"/>
      <c r="F35" t="s">
        <v>39</v>
      </c>
      <c r="H35" s="2"/>
      <c r="I35" t="s">
        <v>39</v>
      </c>
      <c r="J35" s="3"/>
      <c r="K35" s="2"/>
      <c r="L35" s="3">
        <v>9</v>
      </c>
      <c r="M35" s="3">
        <v>39</v>
      </c>
      <c r="N35" t="s">
        <v>39</v>
      </c>
      <c r="O35" s="3"/>
      <c r="P35" s="2"/>
      <c r="S35" t="s">
        <v>39</v>
      </c>
      <c r="U35" s="2"/>
      <c r="V35" t="s">
        <v>39</v>
      </c>
      <c r="W35" s="3"/>
      <c r="X35" s="3"/>
      <c r="Y35" s="3"/>
      <c r="Z35" s="3"/>
      <c r="AA35" t="s">
        <v>39</v>
      </c>
      <c r="AB35" s="3"/>
      <c r="AC35" s="3"/>
      <c r="AD35" t="s">
        <v>39</v>
      </c>
      <c r="AF35" t="s">
        <v>39</v>
      </c>
      <c r="AI35" s="3">
        <v>0</v>
      </c>
      <c r="AJ35" s="3">
        <v>0</v>
      </c>
      <c r="AK35" s="2">
        <v>0</v>
      </c>
      <c r="AL35" s="3">
        <v>48</v>
      </c>
    </row>
    <row r="36" spans="1:38" ht="20.25" customHeight="1" x14ac:dyDescent="0.45">
      <c r="A36" t="s">
        <v>85</v>
      </c>
      <c r="B36" t="s">
        <v>39</v>
      </c>
      <c r="E36" s="2"/>
      <c r="F36" t="s">
        <v>39</v>
      </c>
      <c r="H36" s="2"/>
      <c r="I36" t="s">
        <v>39</v>
      </c>
      <c r="J36" s="3"/>
      <c r="K36" s="2"/>
      <c r="L36" s="3">
        <v>0</v>
      </c>
      <c r="M36" s="3">
        <v>0</v>
      </c>
      <c r="N36" t="s">
        <v>39</v>
      </c>
      <c r="O36" s="3"/>
      <c r="P36" s="2"/>
      <c r="S36" t="s">
        <v>40</v>
      </c>
      <c r="T36">
        <v>30</v>
      </c>
      <c r="U36" s="2">
        <v>5205000</v>
      </c>
      <c r="V36" t="s">
        <v>40</v>
      </c>
      <c r="W36" s="3">
        <v>106</v>
      </c>
      <c r="X36" s="3">
        <v>77</v>
      </c>
      <c r="Y36" s="3">
        <v>30</v>
      </c>
      <c r="Z36" s="3">
        <v>20</v>
      </c>
      <c r="AA36" t="s">
        <v>40</v>
      </c>
      <c r="AB36" s="3">
        <v>23</v>
      </c>
      <c r="AC36" s="3">
        <v>23</v>
      </c>
      <c r="AD36" t="s">
        <v>39</v>
      </c>
      <c r="AF36" t="s">
        <v>39</v>
      </c>
      <c r="AI36" s="3">
        <v>126</v>
      </c>
      <c r="AJ36" s="3">
        <v>0</v>
      </c>
      <c r="AK36" s="2">
        <v>0</v>
      </c>
      <c r="AL36" s="3">
        <v>0</v>
      </c>
    </row>
    <row r="37" spans="1:38" ht="20.25" customHeight="1" x14ac:dyDescent="0.45">
      <c r="A37" t="s">
        <v>86</v>
      </c>
      <c r="B37" t="s">
        <v>39</v>
      </c>
      <c r="E37" s="2"/>
      <c r="F37" t="s">
        <v>40</v>
      </c>
      <c r="G37">
        <v>6</v>
      </c>
      <c r="H37" s="2">
        <v>154937</v>
      </c>
      <c r="I37" t="s">
        <v>39</v>
      </c>
      <c r="J37" s="3"/>
      <c r="K37" s="2"/>
      <c r="L37" s="3">
        <v>0</v>
      </c>
      <c r="M37" s="3">
        <v>0</v>
      </c>
      <c r="N37" t="s">
        <v>40</v>
      </c>
      <c r="O37" s="3">
        <v>600</v>
      </c>
      <c r="P37" s="2">
        <v>90000</v>
      </c>
      <c r="Q37" t="s">
        <v>40</v>
      </c>
      <c r="R37" t="s">
        <v>49</v>
      </c>
      <c r="S37" t="s">
        <v>40</v>
      </c>
      <c r="T37">
        <v>28</v>
      </c>
      <c r="U37" s="2">
        <v>421067</v>
      </c>
      <c r="V37" t="s">
        <v>40</v>
      </c>
      <c r="W37" s="3">
        <v>431</v>
      </c>
      <c r="X37" s="3">
        <v>322</v>
      </c>
      <c r="Y37" s="3">
        <v>115</v>
      </c>
      <c r="Z37" s="3">
        <v>22</v>
      </c>
      <c r="AA37" t="s">
        <v>40</v>
      </c>
      <c r="AB37" s="3">
        <v>22</v>
      </c>
      <c r="AC37" s="3">
        <v>7</v>
      </c>
      <c r="AD37" t="s">
        <v>39</v>
      </c>
      <c r="AF37" t="s">
        <v>39</v>
      </c>
      <c r="AI37" s="3">
        <v>453</v>
      </c>
      <c r="AJ37" s="3">
        <v>0</v>
      </c>
      <c r="AK37" s="2">
        <v>154937</v>
      </c>
      <c r="AL37" s="3">
        <v>0</v>
      </c>
    </row>
    <row r="38" spans="1:38" ht="20.25" customHeight="1" x14ac:dyDescent="0.45">
      <c r="A38" t="s">
        <v>87</v>
      </c>
      <c r="B38" t="s">
        <v>39</v>
      </c>
      <c r="E38" s="2"/>
      <c r="F38" t="s">
        <v>39</v>
      </c>
      <c r="H38" s="2"/>
      <c r="I38" t="s">
        <v>39</v>
      </c>
      <c r="J38" s="3"/>
      <c r="K38" s="2"/>
      <c r="L38" s="3">
        <v>0</v>
      </c>
      <c r="M38" s="3">
        <v>0</v>
      </c>
      <c r="N38" t="s">
        <v>39</v>
      </c>
      <c r="O38" s="3"/>
      <c r="P38" s="2"/>
      <c r="S38" t="s">
        <v>39</v>
      </c>
      <c r="U38" s="2"/>
      <c r="V38" t="s">
        <v>40</v>
      </c>
      <c r="W38" s="3">
        <v>225</v>
      </c>
      <c r="X38" s="3">
        <v>225</v>
      </c>
      <c r="Y38" s="3">
        <v>10</v>
      </c>
      <c r="Z38" s="3">
        <v>26</v>
      </c>
      <c r="AA38" t="s">
        <v>40</v>
      </c>
      <c r="AB38" s="3">
        <v>28</v>
      </c>
      <c r="AC38" s="3">
        <v>5</v>
      </c>
      <c r="AD38" t="s">
        <v>39</v>
      </c>
      <c r="AF38" t="s">
        <v>39</v>
      </c>
      <c r="AI38" s="3">
        <v>251</v>
      </c>
      <c r="AJ38" s="3">
        <v>0</v>
      </c>
      <c r="AK38" s="2">
        <v>0</v>
      </c>
      <c r="AL38" s="3">
        <v>0</v>
      </c>
    </row>
    <row r="39" spans="1:38" ht="20.25" customHeight="1" x14ac:dyDescent="0.45">
      <c r="A39" t="s">
        <v>88</v>
      </c>
      <c r="B39" t="s">
        <v>39</v>
      </c>
      <c r="E39" s="2"/>
      <c r="F39" t="s">
        <v>39</v>
      </c>
      <c r="H39" s="2"/>
      <c r="I39" t="s">
        <v>39</v>
      </c>
      <c r="J39" s="3"/>
      <c r="K39" s="2"/>
      <c r="L39" s="3">
        <v>750</v>
      </c>
      <c r="M39" s="3">
        <v>30</v>
      </c>
      <c r="N39" t="s">
        <v>40</v>
      </c>
      <c r="O39" s="3">
        <v>300</v>
      </c>
      <c r="P39" s="2">
        <v>296000</v>
      </c>
      <c r="Q39" t="s">
        <v>40</v>
      </c>
      <c r="R39" t="s">
        <v>45</v>
      </c>
      <c r="S39" t="s">
        <v>39</v>
      </c>
      <c r="U39" s="2"/>
      <c r="V39" t="s">
        <v>40</v>
      </c>
      <c r="W39" s="3">
        <v>321</v>
      </c>
      <c r="X39" s="3">
        <v>321</v>
      </c>
      <c r="Y39" s="3">
        <v>0</v>
      </c>
      <c r="Z39" s="3">
        <v>0</v>
      </c>
      <c r="AA39" t="s">
        <v>39</v>
      </c>
      <c r="AB39" s="3"/>
      <c r="AC39" s="3"/>
      <c r="AD39" t="s">
        <v>39</v>
      </c>
      <c r="AF39" t="s">
        <v>39</v>
      </c>
      <c r="AI39" s="3">
        <v>321</v>
      </c>
      <c r="AJ39" s="3">
        <v>0</v>
      </c>
      <c r="AK39" s="2">
        <v>0</v>
      </c>
      <c r="AL39" s="3">
        <v>780</v>
      </c>
    </row>
    <row r="40" spans="1:38" ht="20.25" customHeight="1" x14ac:dyDescent="0.45">
      <c r="A40" t="s">
        <v>89</v>
      </c>
      <c r="B40" t="s">
        <v>39</v>
      </c>
      <c r="E40" s="2"/>
      <c r="F40" t="s">
        <v>39</v>
      </c>
      <c r="H40" s="2"/>
      <c r="I40" t="s">
        <v>39</v>
      </c>
      <c r="J40" s="3"/>
      <c r="K40" s="2"/>
      <c r="L40" s="3">
        <v>0</v>
      </c>
      <c r="M40" s="3">
        <v>1</v>
      </c>
      <c r="N40" t="s">
        <v>39</v>
      </c>
      <c r="O40" s="3"/>
      <c r="P40" s="2"/>
      <c r="S40" t="s">
        <v>39</v>
      </c>
      <c r="U40" s="2"/>
      <c r="V40" t="s">
        <v>39</v>
      </c>
      <c r="W40" s="3"/>
      <c r="X40" s="3"/>
      <c r="Y40" s="3"/>
      <c r="Z40" s="3"/>
      <c r="AA40" t="s">
        <v>39</v>
      </c>
      <c r="AB40" s="3"/>
      <c r="AC40" s="3"/>
      <c r="AD40" t="s">
        <v>40</v>
      </c>
      <c r="AE40">
        <v>2</v>
      </c>
      <c r="AF40" t="s">
        <v>39</v>
      </c>
      <c r="AI40" s="3">
        <v>0</v>
      </c>
      <c r="AJ40" s="3">
        <v>2</v>
      </c>
      <c r="AK40" s="2">
        <v>0</v>
      </c>
      <c r="AL40" s="3">
        <v>1</v>
      </c>
    </row>
    <row r="41" spans="1:38" ht="20.25" customHeight="1" x14ac:dyDescent="0.45">
      <c r="A41" t="s">
        <v>90</v>
      </c>
      <c r="B41" t="s">
        <v>40</v>
      </c>
      <c r="C41">
        <v>21</v>
      </c>
      <c r="D41">
        <v>23</v>
      </c>
      <c r="E41" s="2">
        <v>478006</v>
      </c>
      <c r="F41" t="s">
        <v>40</v>
      </c>
      <c r="G41">
        <v>4</v>
      </c>
      <c r="H41" s="2">
        <v>77525</v>
      </c>
      <c r="I41" t="s">
        <v>39</v>
      </c>
      <c r="J41" s="3"/>
      <c r="K41" s="2"/>
      <c r="L41" s="3">
        <v>546</v>
      </c>
      <c r="M41" s="3">
        <v>159</v>
      </c>
      <c r="N41" t="s">
        <v>40</v>
      </c>
      <c r="O41" s="3">
        <v>1238</v>
      </c>
      <c r="P41" s="2">
        <v>3350558</v>
      </c>
      <c r="Q41" t="s">
        <v>40</v>
      </c>
      <c r="R41" t="s">
        <v>91</v>
      </c>
      <c r="S41" t="s">
        <v>40</v>
      </c>
      <c r="T41">
        <v>131</v>
      </c>
      <c r="U41" s="2">
        <v>428783</v>
      </c>
      <c r="V41" t="s">
        <v>40</v>
      </c>
      <c r="W41" s="3">
        <v>768</v>
      </c>
      <c r="X41" s="3">
        <v>211</v>
      </c>
      <c r="Y41" s="3">
        <v>246</v>
      </c>
      <c r="Z41" s="3">
        <v>16</v>
      </c>
      <c r="AA41" t="s">
        <v>40</v>
      </c>
      <c r="AB41" s="3">
        <v>73</v>
      </c>
      <c r="AC41" s="3">
        <v>69</v>
      </c>
      <c r="AD41" t="s">
        <v>39</v>
      </c>
      <c r="AF41" t="s">
        <v>40</v>
      </c>
      <c r="AG41">
        <v>115</v>
      </c>
      <c r="AH41" t="s">
        <v>92</v>
      </c>
      <c r="AI41" s="3">
        <v>784</v>
      </c>
      <c r="AJ41" s="3">
        <v>115</v>
      </c>
      <c r="AK41" s="2">
        <v>555531</v>
      </c>
      <c r="AL41" s="3">
        <v>705</v>
      </c>
    </row>
    <row r="42" spans="1:38" ht="20.25" customHeight="1" x14ac:dyDescent="0.45">
      <c r="A42" t="s">
        <v>93</v>
      </c>
      <c r="B42" t="s">
        <v>40</v>
      </c>
      <c r="C42">
        <v>2</v>
      </c>
      <c r="D42">
        <v>2</v>
      </c>
      <c r="E42" s="2">
        <v>40679</v>
      </c>
      <c r="F42" t="s">
        <v>40</v>
      </c>
      <c r="G42">
        <v>5</v>
      </c>
      <c r="H42" s="2">
        <v>45500</v>
      </c>
      <c r="I42" t="s">
        <v>39</v>
      </c>
      <c r="J42" s="3"/>
      <c r="K42" s="2"/>
      <c r="L42" s="3">
        <v>31</v>
      </c>
      <c r="M42" s="3">
        <v>0</v>
      </c>
      <c r="N42" t="s">
        <v>40</v>
      </c>
      <c r="O42" s="3">
        <v>31</v>
      </c>
      <c r="P42" s="2">
        <v>73907</v>
      </c>
      <c r="Q42" t="s">
        <v>40</v>
      </c>
      <c r="R42" t="s">
        <v>49</v>
      </c>
      <c r="S42" t="s">
        <v>40</v>
      </c>
      <c r="T42">
        <v>15</v>
      </c>
      <c r="U42" s="2">
        <v>45540</v>
      </c>
      <c r="V42" t="s">
        <v>39</v>
      </c>
      <c r="W42" s="3"/>
      <c r="X42" s="3"/>
      <c r="Y42" s="3"/>
      <c r="Z42" s="3"/>
      <c r="AA42" t="s">
        <v>39</v>
      </c>
      <c r="AB42" s="3"/>
      <c r="AC42" s="3"/>
      <c r="AD42" t="s">
        <v>40</v>
      </c>
      <c r="AE42">
        <v>2</v>
      </c>
      <c r="AF42" t="s">
        <v>40</v>
      </c>
      <c r="AG42">
        <v>6</v>
      </c>
      <c r="AH42" t="s">
        <v>94</v>
      </c>
      <c r="AI42" s="3">
        <v>0</v>
      </c>
      <c r="AJ42" s="3">
        <v>8</v>
      </c>
      <c r="AK42" s="2">
        <v>86179</v>
      </c>
      <c r="AL42" s="3">
        <v>31</v>
      </c>
    </row>
    <row r="43" spans="1:38" ht="20.25" customHeight="1" x14ac:dyDescent="0.45">
      <c r="A43" t="s">
        <v>95</v>
      </c>
      <c r="C43">
        <f>SUBTOTAL(109,Table1[How many loans?])</f>
        <v>166</v>
      </c>
      <c r="D43">
        <f>SUM(Table1[How many homes were improved through these loans?])</f>
        <v>185</v>
      </c>
      <c r="E43" s="2">
        <f>SUM(Table1[What is the total dollar value of these loans?])</f>
        <v>4550986</v>
      </c>
      <c r="G43">
        <f>SUM(Table1[How many households received these services?])</f>
        <v>72</v>
      </c>
      <c r="H43" s="2">
        <f>SUM(Table1[What is the total dollar value of loans or grants arranged by your organization this past year for these assisted households?])</f>
        <v>1524927</v>
      </c>
      <c r="J43" s="3">
        <f>SUM(Table1[How many units received this funding?])</f>
        <v>1562</v>
      </c>
      <c r="K43" s="2">
        <f>SUM(Table1[What is the total dollar value of this funding?])</f>
        <v>3915665</v>
      </c>
      <c r="L43" s="3">
        <f>SUM(Table1[How many households maintained their existing rental housing as result of receiving assistance from your organization?])</f>
        <v>7382</v>
      </c>
      <c r="M43" s="3">
        <f>SUM(Table1[How many households obtained permanent housing as result of receiving assistance from your organization?])</f>
        <v>1801</v>
      </c>
      <c r="O43" s="3">
        <f>SUM(Table1[How many households received this direct cash (or in-kind) assistance?])</f>
        <v>8870</v>
      </c>
      <c r="P43" s="2">
        <f>SUM(Table1[What is the total dollar amount of this direct cash (or in-kind) assistance provided or arranged by your organization?])</f>
        <v>28165162</v>
      </c>
      <c r="T43">
        <f>SUM(Table1[How many households received this direct cash (or in-kind) assistance?2])</f>
        <v>381</v>
      </c>
      <c r="U43" s="2">
        <f>SUM(Table1[What is the total dollar amount of this direct cash (or in-kind) assistance provided or arranged by your organization?3])</f>
        <v>7228364</v>
      </c>
      <c r="W43" s="3">
        <f>SUM(Table1[How many households were served through PRE-PURCHASE first-time homebuyer counseling?])</f>
        <v>5554</v>
      </c>
      <c r="X43" s="3">
        <f>SUM(Table1[Of the homebuyers who received pre-purchase counseling above, how many received some or all of their homebuyer education online?])</f>
        <v>3876</v>
      </c>
      <c r="Y43" s="3">
        <f>SUM(Table1[How many homebuyers who received pre-purchase education from you (at any point in the past) purchased a home in the past year?])</f>
        <v>1159</v>
      </c>
      <c r="Z43" s="3">
        <f>SUM(Table1[How many households were served through POST-PURCHASE first-time homebuyer counseling ?])</f>
        <v>460</v>
      </c>
      <c r="AB43" s="3">
        <f>SUM(Table1[How many households received foreclosure prevention counseling or assistance?])</f>
        <v>411</v>
      </c>
      <c r="AC43" s="3">
        <f>SUM(Table1[How many households who received such assistance achieved a loan modification or other positive outcome this past year?])</f>
        <v>252</v>
      </c>
      <c r="AE43">
        <f>SUM(Table1[Indicate the total number of units for which you served as a court-appointed Receiver.])</f>
        <v>6</v>
      </c>
      <c r="AG43">
        <f>SUM(Table1[Indicate the number of units for which you provided development consulting or construction management services, for projects completed in the past year.])</f>
        <v>202</v>
      </c>
      <c r="AI43" s="3">
        <f>SUM(Table1[Homebuyer Education])</f>
        <v>6014</v>
      </c>
      <c r="AJ43" s="3">
        <f>SUM(Table1['# of Units Provided Development Consulting or Constr. Mgmt. Services, or Under Receivership])</f>
        <v>208</v>
      </c>
      <c r="AK43" s="2">
        <f>SUM(Table1[$ Invested in Home Improvement and Lead Paint Assistance])</f>
        <v>6075913</v>
      </c>
      <c r="AL43" s="3">
        <f>SUBTOTAL(109,Table1[Housing Stabilization])</f>
        <v>9183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5" ma:contentTypeDescription="Create a new document." ma:contentTypeScope="" ma:versionID="c0e665e893cdc815b4fd2608a3b866fe">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0a27c2e42f4e3a48bf862c1a981029f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15930-33C2-489A-B66D-7E51553F3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45CF24-84D3-4A69-B0B4-F1066A0191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6D77514-8B78-443F-95D8-DDE9D62A0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housing_services_submission_exp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Fitterer</dc:creator>
  <cp:keywords/>
  <dc:description/>
  <cp:lastModifiedBy>Don Bianchi</cp:lastModifiedBy>
  <cp:revision/>
  <dcterms:created xsi:type="dcterms:W3CDTF">2021-04-28T16:36:51Z</dcterms:created>
  <dcterms:modified xsi:type="dcterms:W3CDTF">2021-07-02T13:47:24Z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