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macdc.sharepoint.com/Shared Documents/General/MI/GOALs/2022/Tables/"/>
    </mc:Choice>
  </mc:AlternateContent>
  <xr:revisionPtr revIDLastSave="121" documentId="8_{ED4D7747-B5C7-46A1-9B03-777E05F381A0}" xr6:coauthVersionLast="47" xr6:coauthVersionMax="47" xr10:uidLastSave="{671F3266-ACBB-4D6C-8C67-2C840FB9792C}"/>
  <bookViews>
    <workbookView xWindow="-98" yWindow="-98" windowWidth="20715" windowHeight="13276" xr2:uid="{00000000-000D-0000-FFFF-FFFF00000000}"/>
  </bookViews>
  <sheets>
    <sheet name="small_business_t_a_lending_sub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2" i="1" l="1"/>
  <c r="V32" i="1"/>
  <c r="T32" i="1"/>
  <c r="S32" i="1"/>
  <c r="Q32" i="1"/>
  <c r="P32" i="1"/>
  <c r="N32" i="1"/>
  <c r="M32" i="1"/>
  <c r="K32" i="1"/>
  <c r="J32" i="1"/>
  <c r="I32" i="1"/>
  <c r="H32" i="1"/>
  <c r="G32" i="1"/>
  <c r="F32" i="1"/>
  <c r="E32" i="1"/>
  <c r="D32" i="1"/>
  <c r="B32" i="1"/>
  <c r="Y32" i="1"/>
</calcChain>
</file>

<file path=xl/sharedStrings.xml><?xml version="1.0" encoding="utf-8"?>
<sst xmlns="http://schemas.openxmlformats.org/spreadsheetml/2006/main" count="216" uniqueCount="78">
  <si>
    <t>Member</t>
  </si>
  <si>
    <t>How many distinct, unduplicated, entrepreneurs did you serve through your small business programs?</t>
  </si>
  <si>
    <t>Did you provide Technical Assistance for entrepreneurs?</t>
  </si>
  <si>
    <t>How many entrepreneurs did your organization provide TECHNICAL ASSISTANCE to?</t>
  </si>
  <si>
    <t>Started business</t>
  </si>
  <si>
    <t>Stabilized business</t>
  </si>
  <si>
    <t>Grew business</t>
  </si>
  <si>
    <t>All Other</t>
  </si>
  <si>
    <t>Computed TA</t>
  </si>
  <si>
    <t>How many jobs did your organization help create through your small business program?</t>
  </si>
  <si>
    <t>How many jobs did your organization help preserve through your small business program?</t>
  </si>
  <si>
    <t>Does your organization provide Direct Loans to small businesses?</t>
  </si>
  <si>
    <t>How many direct loans did your organization provide?</t>
  </si>
  <si>
    <t>What was the total value of these direct loans?</t>
  </si>
  <si>
    <t>Does your organization provide Indirect or Package Loans for small businesses?</t>
  </si>
  <si>
    <t>How many package loans did your organization provide?</t>
  </si>
  <si>
    <t>What was the total value of these package loans?</t>
  </si>
  <si>
    <t>Did you help entrepreneurs obtain PPP Loans?</t>
  </si>
  <si>
    <t>How many entrepreneurs did you assist with PPP loans?</t>
  </si>
  <si>
    <t>What is the total dollar amount of these PPP loans?</t>
  </si>
  <si>
    <t>Did you help entrepreneurs obtain grants?</t>
  </si>
  <si>
    <t>How many entrepreneurs did you assist with obtaining grants- from local, state, federal, or private sources?</t>
  </si>
  <si>
    <t>What is the total dollar amount of these grants?</t>
  </si>
  <si>
    <t>Please describe any other assistance that you provide to small businesses.</t>
  </si>
  <si>
    <t>Number of Jobs through Small Business Assistance</t>
  </si>
  <si>
    <t>Southwest Boston CDC</t>
  </si>
  <si>
    <t>Yes</t>
  </si>
  <si>
    <t>No</t>
  </si>
  <si>
    <t>Helped local black entrepenuers access better financing terms and private grant funds to acquire building they run their business. This is the first black commercially owned business block.</t>
  </si>
  <si>
    <t>South Middlesex Opportunity Council, Inc.</t>
  </si>
  <si>
    <t>We do provide direct loans but did not close any new loans in CY2021.</t>
  </si>
  <si>
    <t>Dorchester Bay EDC</t>
  </si>
  <si>
    <t xml:space="preserve">We offered TA services, focusing on business stabilization, and offered six workshops/training sessions in 2021, including Digital training and TA. </t>
  </si>
  <si>
    <t>Pittsfield Economic Revitalization Corporation</t>
  </si>
  <si>
    <t xml:space="preserve">PERC administered the  second round of City Covid-Small Business Recovery Grant funding with CDBG funds.. Also, provided business mentoring, virtual training such as 6 -9 week Digital Business - Business Boost and Ask the Experts. </t>
  </si>
  <si>
    <t>North Shore CDC</t>
  </si>
  <si>
    <t>Valley CDC</t>
  </si>
  <si>
    <t xml:space="preserve">We helped facilitate $1,263,000 in Covid grants to 74 micro-enterprise small businesses across Hampden, Hampshire and Franklin county. </t>
  </si>
  <si>
    <t>CDC of South Berkshire</t>
  </si>
  <si>
    <t>Mill Cities Community Investments</t>
  </si>
  <si>
    <t>NA</t>
  </si>
  <si>
    <t>Codman Square NDC</t>
  </si>
  <si>
    <t xml:space="preserve">Community Development Partnership </t>
  </si>
  <si>
    <t>Professional services grants</t>
  </si>
  <si>
    <t xml:space="preserve">Community Teamwork, Inc. </t>
  </si>
  <si>
    <t>The Ecenter collaborated with organizations across the Commonwealth to support small businesses with emergency grant application support.  We also raised $250,000 and provided free consultancy services to small businesses, specifically focused on bookkeep</t>
  </si>
  <si>
    <t>Hilltown CDC</t>
  </si>
  <si>
    <t>We administered $250,000 in cash assistance from an earmark we secured</t>
  </si>
  <si>
    <t>Quaboag Valley CDC</t>
  </si>
  <si>
    <t>Assistance with EIDL and an Ag program grant</t>
  </si>
  <si>
    <t>NewVue Communities</t>
  </si>
  <si>
    <t>CEDC-SM</t>
  </si>
  <si>
    <t>business incubator - Patio de Comida food-based start up</t>
  </si>
  <si>
    <t>Main South CDC</t>
  </si>
  <si>
    <t xml:space="preserve">The Main South CDC is providing office space for the Main South Business Association, administrative and technical assistance to its members, and wrote and administers the Urban Agenda grant to support the Main South Business Association. </t>
  </si>
  <si>
    <t>The Neighborhood Developers</t>
  </si>
  <si>
    <t>TND Community Building staff supported six businesses to recover from COVID-19 in the Sandler Square and Shirley Avenue area of Revere during 2021. This work was made possible through a Republic Services Business grant.</t>
  </si>
  <si>
    <t>Southeast Asian Coalition of Central Massachusetts, Inc. (SEACMA)</t>
  </si>
  <si>
    <t>Translation, interpretation, referral, focus groups.</t>
  </si>
  <si>
    <t>The Latino Support Network Inc</t>
  </si>
  <si>
    <t>Downtown Taunton Foundation</t>
  </si>
  <si>
    <t>Franklin County CDC</t>
  </si>
  <si>
    <t xml:space="preserve">Pivoting businesses due to Covid, Applying for Grants, Strategic planning, Selling a business, Succession planning, internet marketing, </t>
  </si>
  <si>
    <t>Jamaica Plain NDC</t>
  </si>
  <si>
    <t>All-round TA to resolve barriers to stabilization and growth. Business planning, digital skills, accounting systems, marketing, referral to legal assistance</t>
  </si>
  <si>
    <t>Groundwork Lawrence</t>
  </si>
  <si>
    <t>Due to the pandemic, GWL partnered with TDI and the City of Lawrence to Launch a Restaurant program to assist local restaurants closed due to the pandemic.  With a commitment from the city of Lawrence we were able to maintain the program through June 2021</t>
  </si>
  <si>
    <t>Way Finders</t>
  </si>
  <si>
    <t xml:space="preserve">African Community Economic Development of New England (ACEDONE) </t>
  </si>
  <si>
    <t xml:space="preserve"> Credit Repair, Business Plan, Mentoring, social support Services, Service Contract, job creation</t>
  </si>
  <si>
    <t>Springfield Neighborhood Housing Services</t>
  </si>
  <si>
    <t>Mentorship</t>
  </si>
  <si>
    <t>South Boston NDC</t>
  </si>
  <si>
    <t>South Boston NDC manages the South Boston Chamber of Commerce and runs 3 business promotion events to promote local shopping and dining.  We also hosted 2 networking events and send a monthly newsletter to inform businesses about assistance programs.</t>
  </si>
  <si>
    <t>Wellspring Cooperative</t>
  </si>
  <si>
    <t>HR support, conflict resolution/mediation</t>
  </si>
  <si>
    <t>2022 GOALs Survey: Small Business and Lending</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</si>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</sst>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7">
    <xf numFmtId="0" fontId="0" fillId="0" borderId="0" xfId="0"/>
    <xf numFmtId="0" fontId="0" fillId="0" borderId="0" xfId="0" applyAlignment="1">
      <alignment wrapText="1"/>
    </xf>
    <xf numFmtId="0" fontId="16" fillId="0" borderId="0" xfId="0" applyFont="1" applyAlignment="1">
      <alignment wrapText="1"/>
    </xf>
    <xf numFmtId="164" fontId="0" fillId="0" borderId="0" xfId="42" applyNumberFormat="1" applyFont="1"/>
    <xf numFmtId="165" fontId="0" fillId="0" borderId="0" xfId="43" applyNumberFormat="1" applyFont="1"/>
    <xf numFmtId="164" fontId="0" fillId="0" borderId="0" xfId="0" applyNumberFormat="1"/>
    <xf numFmtId="165" fontId="0" fillId="0" borderId="0" xfId="0" applyNumberForma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
    <dxf>
      <numFmt numFmtId="164" formatCode="_(* #,##0_);_(* \(#,##0\);_(* &quot;-&quot;??_);_(@_)"/>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Y32" totalsRowCount="1">
  <autoFilter ref="A3:Y31" xr:uid="{00000000-0009-0000-0100-000001000000}"/>
  <sortState xmlns:xlrd2="http://schemas.microsoft.com/office/spreadsheetml/2017/richdata2" ref="A4:Y31">
    <sortCondition ref="A3:A31"/>
  </sortState>
  <tableColumns count="25">
    <tableColumn id="1" xr3:uid="{00000000-0010-0000-0000-000001000000}" name="Member" totalsRowLabel="Total" dataDxfId="21" totalsRowDxfId="20"/>
    <tableColumn id="2" xr3:uid="{00000000-0010-0000-0000-000002000000}" name="How many distinct, unduplicated, entrepreneurs did you serve through your small business programs?" totalsRowFunction="sum" dataDxfId="19" dataCellStyle="Comma"/>
    <tableColumn id="3" xr3:uid="{00000000-0010-0000-0000-000003000000}" name="Did you provide Technical Assistance for entrepreneurs?"/>
    <tableColumn id="4" xr3:uid="{00000000-0010-0000-0000-000004000000}" name="How many entrepreneurs did your organization provide TECHNICAL ASSISTANCE to?" totalsRowFunction="sum" dataDxfId="18" dataCellStyle="Comma"/>
    <tableColumn id="5" xr3:uid="{00000000-0010-0000-0000-000005000000}" name="Started business" totalsRowFunction="sum" dataDxfId="17" dataCellStyle="Comma"/>
    <tableColumn id="6" xr3:uid="{00000000-0010-0000-0000-000006000000}" name="Stabilized business" totalsRowFunction="sum" dataDxfId="16" dataCellStyle="Comma"/>
    <tableColumn id="7" xr3:uid="{00000000-0010-0000-0000-000007000000}" name="Grew business" totalsRowFunction="sum" dataDxfId="15" dataCellStyle="Comma"/>
    <tableColumn id="8" xr3:uid="{00000000-0010-0000-0000-000008000000}" name="All Other" totalsRowFunction="sum" dataDxfId="14" dataCellStyle="Comma"/>
    <tableColumn id="9" xr3:uid="{00000000-0010-0000-0000-000009000000}" name="Computed TA" totalsRowFunction="sum" dataDxfId="13" dataCellStyle="Comma"/>
    <tableColumn id="10" xr3:uid="{00000000-0010-0000-0000-00000A000000}" name="How many jobs did your organization help create through your small business program?" totalsRowFunction="sum" dataDxfId="12" dataCellStyle="Comma"/>
    <tableColumn id="11" xr3:uid="{00000000-0010-0000-0000-00000B000000}" name="How many jobs did your organization help preserve through your small business program?" totalsRowFunction="sum" dataDxfId="11" dataCellStyle="Comma"/>
    <tableColumn id="12" xr3:uid="{00000000-0010-0000-0000-00000C000000}" name="Does your organization provide Direct Loans to small businesses?"/>
    <tableColumn id="13" xr3:uid="{00000000-0010-0000-0000-00000D000000}" name="How many direct loans did your organization provide?" totalsRowFunction="sum" dataDxfId="10" dataCellStyle="Comma"/>
    <tableColumn id="14" xr3:uid="{00000000-0010-0000-0000-00000E000000}" name="What was the total value of these direct loans?" totalsRowFunction="sum" dataDxfId="9" dataCellStyle="Currency"/>
    <tableColumn id="15" xr3:uid="{00000000-0010-0000-0000-00000F000000}" name="Does your organization provide Indirect or Package Loans for small businesses?"/>
    <tableColumn id="16" xr3:uid="{00000000-0010-0000-0000-000010000000}" name="How many package loans did your organization provide?" totalsRowFunction="sum" dataDxfId="8" dataCellStyle="Comma"/>
    <tableColumn id="17" xr3:uid="{00000000-0010-0000-0000-000011000000}" name="What was the total value of these package loans?" totalsRowFunction="sum" dataDxfId="7" dataCellStyle="Currency"/>
    <tableColumn id="18" xr3:uid="{00000000-0010-0000-0000-000012000000}" name="Did you help entrepreneurs obtain PPP Loans?"/>
    <tableColumn id="19" xr3:uid="{00000000-0010-0000-0000-000013000000}" name="How many entrepreneurs did you assist with PPP loans?" totalsRowFunction="sum" dataDxfId="6" dataCellStyle="Comma"/>
    <tableColumn id="20" xr3:uid="{00000000-0010-0000-0000-000014000000}" name="What is the total dollar amount of these PPP loans?" totalsRowFunction="sum" dataDxfId="5" dataCellStyle="Currency"/>
    <tableColumn id="21" xr3:uid="{00000000-0010-0000-0000-000015000000}" name="Did you help entrepreneurs obtain grants?"/>
    <tableColumn id="22" xr3:uid="{00000000-0010-0000-0000-000016000000}" name="How many entrepreneurs did you assist with obtaining grants- from local, state, federal, or private sources?" totalsRowFunction="sum" dataDxfId="4" dataCellStyle="Comma"/>
    <tableColumn id="23" xr3:uid="{00000000-0010-0000-0000-000017000000}" name="What is the total dollar amount of these grants?" totalsRowFunction="sum" dataDxfId="3" dataCellStyle="Currency"/>
    <tableColumn id="24" xr3:uid="{00000000-0010-0000-0000-000018000000}" name="Please describe any other assistance that you provide to small businesses." dataDxfId="2" totalsRowDxfId="1"/>
    <tableColumn id="26" xr3:uid="{00000000-0010-0000-0000-00001A000000}" name="Number of Jobs through Small Business Assistance" totalsRowFunction="sum"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4"/>
  <sheetViews>
    <sheetView tabSelected="1" workbookViewId="0">
      <pane xSplit="1" topLeftCell="B1" activePane="topRight" state="frozen"/>
      <selection pane="topRight" activeCell="B1" sqref="B1"/>
    </sheetView>
  </sheetViews>
  <sheetFormatPr defaultRowHeight="14.25" x14ac:dyDescent="0.45"/>
  <cols>
    <col min="1" max="1" width="44.3984375" style="1" customWidth="1"/>
    <col min="2" max="2" width="29" customWidth="1"/>
    <col min="3" max="3" width="16.19921875" customWidth="1"/>
    <col min="4" max="4" width="24.06640625" customWidth="1"/>
    <col min="5" max="5" width="23.59765625" customWidth="1"/>
    <col min="6" max="6" width="21.86328125" customWidth="1"/>
    <col min="7" max="7" width="25.86328125" customWidth="1"/>
    <col min="8" max="8" width="22" customWidth="1"/>
    <col min="9" max="9" width="25.33203125" customWidth="1"/>
    <col min="10" max="10" width="28.59765625" customWidth="1"/>
    <col min="11" max="11" width="33.265625" customWidth="1"/>
    <col min="12" max="12" width="22.9296875" customWidth="1"/>
    <col min="13" max="13" width="26.86328125" customWidth="1"/>
    <col min="14" max="14" width="25.3984375" customWidth="1"/>
    <col min="15" max="15" width="30.06640625" customWidth="1"/>
    <col min="16" max="16" width="29.6640625" customWidth="1"/>
    <col min="17" max="17" width="25.3984375" customWidth="1"/>
    <col min="18" max="18" width="19.06640625" customWidth="1"/>
    <col min="19" max="19" width="24" customWidth="1"/>
    <col min="20" max="20" width="27.73046875" customWidth="1"/>
    <col min="21" max="21" width="16.9296875" customWidth="1"/>
    <col min="22" max="22" width="26.73046875" customWidth="1"/>
    <col min="23" max="23" width="27.6640625" customWidth="1"/>
    <col min="24" max="24" width="61.19921875" style="1" customWidth="1"/>
    <col min="25" max="25" width="30.9296875" customWidth="1"/>
  </cols>
  <sheetData>
    <row r="1" spans="1:25" x14ac:dyDescent="0.45">
      <c r="A1" s="2" t="s">
        <v>76</v>
      </c>
    </row>
    <row r="3" spans="1:25" ht="57" x14ac:dyDescent="0.45">
      <c r="A3" s="1" t="s">
        <v>0</v>
      </c>
      <c r="B3" s="1" t="s">
        <v>1</v>
      </c>
      <c r="C3" s="1" t="s">
        <v>2</v>
      </c>
      <c r="D3" s="1" t="s">
        <v>3</v>
      </c>
      <c r="E3" s="1" t="s">
        <v>4</v>
      </c>
      <c r="F3" s="1" t="s">
        <v>5</v>
      </c>
      <c r="G3" s="1" t="s">
        <v>6</v>
      </c>
      <c r="H3" s="1" t="s">
        <v>7</v>
      </c>
      <c r="I3" t="s">
        <v>8</v>
      </c>
      <c r="J3" s="1" t="s">
        <v>9</v>
      </c>
      <c r="K3" s="1" t="s">
        <v>10</v>
      </c>
      <c r="L3" s="1" t="s">
        <v>11</v>
      </c>
      <c r="M3" s="1" t="s">
        <v>12</v>
      </c>
      <c r="N3" s="1" t="s">
        <v>13</v>
      </c>
      <c r="O3" s="1" t="s">
        <v>14</v>
      </c>
      <c r="P3" s="1" t="s">
        <v>15</v>
      </c>
      <c r="Q3" s="1" t="s">
        <v>16</v>
      </c>
      <c r="R3" s="1" t="s">
        <v>17</v>
      </c>
      <c r="S3" s="1" t="s">
        <v>18</v>
      </c>
      <c r="T3" s="1" t="s">
        <v>19</v>
      </c>
      <c r="U3" s="1" t="s">
        <v>20</v>
      </c>
      <c r="V3" s="1" t="s">
        <v>21</v>
      </c>
      <c r="W3" s="1" t="s">
        <v>22</v>
      </c>
      <c r="X3" s="1" t="s">
        <v>23</v>
      </c>
      <c r="Y3" s="1" t="s">
        <v>24</v>
      </c>
    </row>
    <row r="4" spans="1:25" ht="28.5" x14ac:dyDescent="0.45">
      <c r="A4" s="1" t="s">
        <v>68</v>
      </c>
      <c r="B4" s="3">
        <v>214</v>
      </c>
      <c r="C4" t="s">
        <v>26</v>
      </c>
      <c r="D4" s="3">
        <v>214</v>
      </c>
      <c r="E4" s="3">
        <v>3</v>
      </c>
      <c r="F4" s="3">
        <v>200</v>
      </c>
      <c r="G4" s="3">
        <v>11</v>
      </c>
      <c r="H4" s="3">
        <v>0</v>
      </c>
      <c r="I4" s="3">
        <v>214</v>
      </c>
      <c r="J4" s="3">
        <v>35</v>
      </c>
      <c r="K4" s="3">
        <v>244</v>
      </c>
      <c r="L4" t="s">
        <v>26</v>
      </c>
      <c r="M4" s="3">
        <v>1</v>
      </c>
      <c r="N4" s="4">
        <v>25000</v>
      </c>
      <c r="O4" t="s">
        <v>26</v>
      </c>
      <c r="P4" s="3">
        <v>2</v>
      </c>
      <c r="Q4" s="4">
        <v>79972</v>
      </c>
      <c r="R4" t="s">
        <v>26</v>
      </c>
      <c r="S4" s="3">
        <v>262</v>
      </c>
      <c r="T4" s="4">
        <v>1424941</v>
      </c>
      <c r="U4" t="s">
        <v>26</v>
      </c>
      <c r="V4" s="3">
        <v>214</v>
      </c>
      <c r="W4" s="4">
        <v>2823618</v>
      </c>
      <c r="X4" s="1" t="s">
        <v>69</v>
      </c>
      <c r="Y4" s="3">
        <v>279</v>
      </c>
    </row>
    <row r="5" spans="1:25" x14ac:dyDescent="0.45">
      <c r="A5" s="1" t="s">
        <v>38</v>
      </c>
      <c r="B5" s="3">
        <v>39</v>
      </c>
      <c r="C5" t="s">
        <v>26</v>
      </c>
      <c r="D5" s="3">
        <v>39</v>
      </c>
      <c r="E5" s="3">
        <v>5</v>
      </c>
      <c r="F5" s="3">
        <v>16</v>
      </c>
      <c r="G5" s="3">
        <v>18</v>
      </c>
      <c r="H5" s="3">
        <v>0</v>
      </c>
      <c r="I5" s="3">
        <v>39</v>
      </c>
      <c r="J5" s="3">
        <v>15</v>
      </c>
      <c r="K5" s="3">
        <v>12</v>
      </c>
      <c r="L5" t="s">
        <v>27</v>
      </c>
      <c r="M5" s="3"/>
      <c r="N5" s="4"/>
      <c r="O5" t="s">
        <v>27</v>
      </c>
      <c r="P5" s="3"/>
      <c r="Q5" s="4"/>
      <c r="R5" t="s">
        <v>27</v>
      </c>
      <c r="S5" s="3"/>
      <c r="T5" s="4"/>
      <c r="U5" t="s">
        <v>26</v>
      </c>
      <c r="V5" s="3">
        <v>5</v>
      </c>
      <c r="W5" s="4">
        <v>10000</v>
      </c>
      <c r="Y5" s="3">
        <v>27</v>
      </c>
    </row>
    <row r="6" spans="1:25" x14ac:dyDescent="0.45">
      <c r="A6" s="1" t="s">
        <v>51</v>
      </c>
      <c r="B6" s="3">
        <v>85</v>
      </c>
      <c r="C6" t="s">
        <v>26</v>
      </c>
      <c r="D6" s="3">
        <v>85</v>
      </c>
      <c r="E6" s="3">
        <v>19</v>
      </c>
      <c r="F6" s="3">
        <v>63</v>
      </c>
      <c r="G6" s="3">
        <v>2</v>
      </c>
      <c r="H6" s="3">
        <v>1</v>
      </c>
      <c r="I6" s="3">
        <v>85</v>
      </c>
      <c r="J6" s="3">
        <v>21</v>
      </c>
      <c r="K6" s="3">
        <v>189</v>
      </c>
      <c r="L6" t="s">
        <v>27</v>
      </c>
      <c r="M6" s="3"/>
      <c r="N6" s="4"/>
      <c r="O6" t="s">
        <v>27</v>
      </c>
      <c r="P6" s="3"/>
      <c r="Q6" s="4"/>
      <c r="R6" t="s">
        <v>26</v>
      </c>
      <c r="S6" s="3">
        <v>22</v>
      </c>
      <c r="T6" s="4">
        <v>440001</v>
      </c>
      <c r="U6" t="s">
        <v>26</v>
      </c>
      <c r="V6" s="3">
        <v>5</v>
      </c>
      <c r="W6" s="4">
        <v>82500</v>
      </c>
      <c r="X6" s="1" t="s">
        <v>52</v>
      </c>
      <c r="Y6" s="3">
        <v>210</v>
      </c>
    </row>
    <row r="7" spans="1:25" x14ac:dyDescent="0.45">
      <c r="A7" s="1" t="s">
        <v>41</v>
      </c>
      <c r="B7" s="3">
        <v>66</v>
      </c>
      <c r="C7" t="s">
        <v>26</v>
      </c>
      <c r="D7" s="3">
        <v>41</v>
      </c>
      <c r="E7" s="3">
        <v>6</v>
      </c>
      <c r="F7" s="3">
        <v>8</v>
      </c>
      <c r="G7" s="3">
        <v>6</v>
      </c>
      <c r="H7" s="3">
        <v>21</v>
      </c>
      <c r="I7" s="3">
        <v>41</v>
      </c>
      <c r="J7" s="3">
        <v>4</v>
      </c>
      <c r="K7" s="3">
        <v>12</v>
      </c>
      <c r="L7" t="s">
        <v>27</v>
      </c>
      <c r="M7" s="3"/>
      <c r="N7" s="4"/>
      <c r="O7" t="s">
        <v>27</v>
      </c>
      <c r="P7" s="3"/>
      <c r="Q7" s="4"/>
      <c r="R7" t="s">
        <v>26</v>
      </c>
      <c r="S7" s="3">
        <v>9</v>
      </c>
      <c r="T7" s="4">
        <v>290000</v>
      </c>
      <c r="U7" t="s">
        <v>26</v>
      </c>
      <c r="V7" s="3">
        <v>19</v>
      </c>
      <c r="W7" s="4">
        <v>170000</v>
      </c>
      <c r="Y7" s="3">
        <v>16</v>
      </c>
    </row>
    <row r="8" spans="1:25" x14ac:dyDescent="0.45">
      <c r="A8" s="1" t="s">
        <v>42</v>
      </c>
      <c r="B8" s="3">
        <v>236</v>
      </c>
      <c r="C8" t="s">
        <v>26</v>
      </c>
      <c r="D8" s="3">
        <v>175</v>
      </c>
      <c r="E8" s="3">
        <v>15</v>
      </c>
      <c r="F8" s="3">
        <v>80</v>
      </c>
      <c r="G8" s="3">
        <v>6</v>
      </c>
      <c r="H8" s="3">
        <v>74</v>
      </c>
      <c r="I8" s="3">
        <v>175</v>
      </c>
      <c r="J8" s="3">
        <v>16</v>
      </c>
      <c r="K8" s="3">
        <v>43</v>
      </c>
      <c r="L8" t="s">
        <v>26</v>
      </c>
      <c r="M8" s="3">
        <v>2</v>
      </c>
      <c r="N8" s="4">
        <v>183000</v>
      </c>
      <c r="O8" t="s">
        <v>27</v>
      </c>
      <c r="P8" s="3">
        <v>1</v>
      </c>
      <c r="Q8" s="4">
        <v>1</v>
      </c>
      <c r="R8" t="s">
        <v>26</v>
      </c>
      <c r="S8" s="3">
        <v>42</v>
      </c>
      <c r="T8" s="4">
        <v>1100000</v>
      </c>
      <c r="U8" t="s">
        <v>26</v>
      </c>
      <c r="V8" s="3">
        <v>82</v>
      </c>
      <c r="W8" s="4">
        <v>2700000</v>
      </c>
      <c r="X8" s="1" t="s">
        <v>43</v>
      </c>
      <c r="Y8" s="3">
        <v>59</v>
      </c>
    </row>
    <row r="9" spans="1:25" ht="57" x14ac:dyDescent="0.45">
      <c r="A9" s="1" t="s">
        <v>44</v>
      </c>
      <c r="B9" s="3">
        <v>2026</v>
      </c>
      <c r="C9" t="s">
        <v>26</v>
      </c>
      <c r="D9" s="3">
        <v>98</v>
      </c>
      <c r="E9" s="3">
        <v>12</v>
      </c>
      <c r="F9" s="3">
        <v>83</v>
      </c>
      <c r="G9" s="3">
        <v>3</v>
      </c>
      <c r="H9" s="3">
        <v>0</v>
      </c>
      <c r="I9" s="3">
        <v>98</v>
      </c>
      <c r="J9" s="3">
        <v>12</v>
      </c>
      <c r="K9" s="3">
        <v>33</v>
      </c>
      <c r="L9" t="s">
        <v>26</v>
      </c>
      <c r="M9" s="3">
        <v>10</v>
      </c>
      <c r="N9" s="4">
        <v>275000</v>
      </c>
      <c r="O9" t="s">
        <v>27</v>
      </c>
      <c r="P9" s="3"/>
      <c r="Q9" s="4"/>
      <c r="R9" t="s">
        <v>26</v>
      </c>
      <c r="S9" s="3">
        <v>75</v>
      </c>
      <c r="T9" s="4">
        <v>1900000</v>
      </c>
      <c r="U9" t="s">
        <v>26</v>
      </c>
      <c r="V9" s="3">
        <v>1104</v>
      </c>
      <c r="W9" s="4">
        <v>5750000</v>
      </c>
      <c r="X9" s="1" t="s">
        <v>45</v>
      </c>
      <c r="Y9" s="3">
        <v>45</v>
      </c>
    </row>
    <row r="10" spans="1:25" ht="28.5" x14ac:dyDescent="0.45">
      <c r="A10" s="1" t="s">
        <v>31</v>
      </c>
      <c r="B10" s="3">
        <v>267</v>
      </c>
      <c r="C10" t="s">
        <v>26</v>
      </c>
      <c r="D10" s="3">
        <v>267</v>
      </c>
      <c r="E10" s="3">
        <v>5</v>
      </c>
      <c r="F10" s="3">
        <v>242</v>
      </c>
      <c r="G10" s="3">
        <v>20</v>
      </c>
      <c r="H10" s="3">
        <v>0</v>
      </c>
      <c r="I10" s="3">
        <v>267</v>
      </c>
      <c r="J10" s="3">
        <v>37</v>
      </c>
      <c r="K10" s="3">
        <v>267</v>
      </c>
      <c r="L10" t="s">
        <v>26</v>
      </c>
      <c r="M10" s="3">
        <v>12</v>
      </c>
      <c r="N10" s="4">
        <v>432100</v>
      </c>
      <c r="O10" t="s">
        <v>26</v>
      </c>
      <c r="P10" s="3">
        <v>3</v>
      </c>
      <c r="Q10" s="4">
        <v>360000</v>
      </c>
      <c r="R10" t="s">
        <v>26</v>
      </c>
      <c r="S10" s="3">
        <v>234</v>
      </c>
      <c r="T10" s="4">
        <v>1</v>
      </c>
      <c r="U10" t="s">
        <v>26</v>
      </c>
      <c r="V10" s="3">
        <v>50</v>
      </c>
      <c r="W10" s="4">
        <v>1</v>
      </c>
      <c r="X10" s="1" t="s">
        <v>32</v>
      </c>
      <c r="Y10" s="3">
        <v>304</v>
      </c>
    </row>
    <row r="11" spans="1:25" x14ac:dyDescent="0.45">
      <c r="A11" s="1" t="s">
        <v>60</v>
      </c>
      <c r="B11" s="3">
        <v>200</v>
      </c>
      <c r="C11" t="s">
        <v>26</v>
      </c>
      <c r="D11" s="3">
        <v>10</v>
      </c>
      <c r="E11" s="3">
        <v>2</v>
      </c>
      <c r="F11" s="3">
        <v>2</v>
      </c>
      <c r="G11" s="3">
        <v>2</v>
      </c>
      <c r="H11" s="3">
        <v>4</v>
      </c>
      <c r="I11" s="3">
        <v>10</v>
      </c>
      <c r="J11" s="3">
        <v>10</v>
      </c>
      <c r="K11" s="3">
        <v>10</v>
      </c>
      <c r="L11" t="s">
        <v>27</v>
      </c>
      <c r="M11" s="3"/>
      <c r="N11" s="4"/>
      <c r="O11" t="s">
        <v>27</v>
      </c>
      <c r="P11" s="3"/>
      <c r="Q11" s="4"/>
      <c r="R11" t="s">
        <v>26</v>
      </c>
      <c r="S11" s="3">
        <v>10</v>
      </c>
      <c r="T11" s="4">
        <v>150000</v>
      </c>
      <c r="U11" t="s">
        <v>26</v>
      </c>
      <c r="V11" s="3">
        <v>5</v>
      </c>
      <c r="W11" s="4">
        <v>20000</v>
      </c>
      <c r="Y11" s="3">
        <v>20</v>
      </c>
    </row>
    <row r="12" spans="1:25" ht="28.5" x14ac:dyDescent="0.45">
      <c r="A12" s="1" t="s">
        <v>61</v>
      </c>
      <c r="B12" s="3">
        <v>330</v>
      </c>
      <c r="C12" t="s">
        <v>26</v>
      </c>
      <c r="D12" s="3">
        <v>118</v>
      </c>
      <c r="E12" s="3">
        <v>17</v>
      </c>
      <c r="F12" s="3">
        <v>88</v>
      </c>
      <c r="G12" s="3">
        <v>5</v>
      </c>
      <c r="H12" s="3">
        <v>8</v>
      </c>
      <c r="I12" s="3">
        <v>118</v>
      </c>
      <c r="J12" s="3">
        <v>35</v>
      </c>
      <c r="K12" s="3">
        <v>184</v>
      </c>
      <c r="L12" t="s">
        <v>26</v>
      </c>
      <c r="M12" s="3">
        <v>24</v>
      </c>
      <c r="N12" s="4">
        <v>1394629</v>
      </c>
      <c r="O12" t="s">
        <v>26</v>
      </c>
      <c r="P12" s="3">
        <v>7</v>
      </c>
      <c r="Q12" s="4">
        <v>1160000</v>
      </c>
      <c r="R12" t="s">
        <v>26</v>
      </c>
      <c r="S12" s="3">
        <v>45</v>
      </c>
      <c r="T12" s="4">
        <v>987993</v>
      </c>
      <c r="U12" t="s">
        <v>26</v>
      </c>
      <c r="V12" s="3">
        <v>21</v>
      </c>
      <c r="W12" s="4">
        <v>979203</v>
      </c>
      <c r="X12" s="1" t="s">
        <v>62</v>
      </c>
      <c r="Y12" s="3">
        <v>219</v>
      </c>
    </row>
    <row r="13" spans="1:25" ht="57" x14ac:dyDescent="0.45">
      <c r="A13" s="1" t="s">
        <v>65</v>
      </c>
      <c r="B13" s="3">
        <v>32</v>
      </c>
      <c r="C13" t="s">
        <v>27</v>
      </c>
      <c r="D13" s="3"/>
      <c r="E13" s="3"/>
      <c r="F13" s="3"/>
      <c r="G13" s="3"/>
      <c r="H13" s="3"/>
      <c r="I13" s="3"/>
      <c r="J13" s="3">
        <v>0</v>
      </c>
      <c r="K13" s="3">
        <v>0</v>
      </c>
      <c r="L13" t="s">
        <v>27</v>
      </c>
      <c r="M13" s="3"/>
      <c r="N13" s="4"/>
      <c r="O13" t="s">
        <v>27</v>
      </c>
      <c r="P13" s="3"/>
      <c r="Q13" s="4"/>
      <c r="R13" t="s">
        <v>27</v>
      </c>
      <c r="S13" s="3"/>
      <c r="T13" s="4"/>
      <c r="U13" t="s">
        <v>26</v>
      </c>
      <c r="V13" s="3">
        <v>32</v>
      </c>
      <c r="W13" s="4">
        <v>1062000</v>
      </c>
      <c r="X13" s="1" t="s">
        <v>66</v>
      </c>
      <c r="Y13" s="3">
        <v>0</v>
      </c>
    </row>
    <row r="14" spans="1:25" x14ac:dyDescent="0.45">
      <c r="A14" s="1" t="s">
        <v>46</v>
      </c>
      <c r="B14" s="3">
        <v>79</v>
      </c>
      <c r="C14" t="s">
        <v>26</v>
      </c>
      <c r="D14" s="3">
        <v>43</v>
      </c>
      <c r="E14" s="3">
        <v>3</v>
      </c>
      <c r="F14" s="3">
        <v>27</v>
      </c>
      <c r="G14" s="3">
        <v>13</v>
      </c>
      <c r="H14" s="3">
        <v>0</v>
      </c>
      <c r="I14" s="3">
        <v>43</v>
      </c>
      <c r="J14" s="3">
        <v>4</v>
      </c>
      <c r="K14" s="3">
        <v>7</v>
      </c>
      <c r="L14" t="s">
        <v>27</v>
      </c>
      <c r="M14" s="3"/>
      <c r="N14" s="4"/>
      <c r="O14" t="s">
        <v>26</v>
      </c>
      <c r="P14" s="3">
        <v>1</v>
      </c>
      <c r="Q14" s="4">
        <v>20000</v>
      </c>
      <c r="R14" t="s">
        <v>27</v>
      </c>
      <c r="S14" s="3">
        <v>1</v>
      </c>
      <c r="T14" s="4">
        <v>1</v>
      </c>
      <c r="U14" t="s">
        <v>26</v>
      </c>
      <c r="V14" s="3">
        <v>42</v>
      </c>
      <c r="W14" s="4">
        <v>402000</v>
      </c>
      <c r="X14" s="1" t="s">
        <v>47</v>
      </c>
      <c r="Y14" s="3">
        <v>11</v>
      </c>
    </row>
    <row r="15" spans="1:25" ht="42.75" x14ac:dyDescent="0.45">
      <c r="A15" s="1" t="s">
        <v>63</v>
      </c>
      <c r="B15" s="3">
        <v>231</v>
      </c>
      <c r="C15" t="s">
        <v>26</v>
      </c>
      <c r="D15" s="3">
        <v>231</v>
      </c>
      <c r="E15" s="3">
        <v>1</v>
      </c>
      <c r="F15" s="3">
        <v>170</v>
      </c>
      <c r="G15" s="3">
        <v>50</v>
      </c>
      <c r="H15" s="3">
        <v>10</v>
      </c>
      <c r="I15" s="3">
        <v>231</v>
      </c>
      <c r="J15" s="3">
        <v>1</v>
      </c>
      <c r="K15" s="3">
        <v>320</v>
      </c>
      <c r="L15" t="s">
        <v>26</v>
      </c>
      <c r="M15" s="3">
        <v>28</v>
      </c>
      <c r="N15" s="4">
        <v>67000</v>
      </c>
      <c r="O15" t="s">
        <v>27</v>
      </c>
      <c r="P15" s="3"/>
      <c r="Q15" s="4"/>
      <c r="R15" t="s">
        <v>26</v>
      </c>
      <c r="S15" s="3">
        <v>47</v>
      </c>
      <c r="T15" s="4">
        <v>1549387</v>
      </c>
      <c r="U15" t="s">
        <v>26</v>
      </c>
      <c r="V15" s="3">
        <v>80</v>
      </c>
      <c r="W15" s="4">
        <v>1566666</v>
      </c>
      <c r="X15" s="1" t="s">
        <v>64</v>
      </c>
      <c r="Y15" s="3">
        <v>321</v>
      </c>
    </row>
    <row r="16" spans="1:25" ht="57" x14ac:dyDescent="0.45">
      <c r="A16" s="1" t="s">
        <v>53</v>
      </c>
      <c r="B16" s="3">
        <v>20</v>
      </c>
      <c r="C16" t="s">
        <v>26</v>
      </c>
      <c r="D16" s="3">
        <v>15</v>
      </c>
      <c r="E16" s="3">
        <v>0</v>
      </c>
      <c r="F16" s="3">
        <v>0</v>
      </c>
      <c r="G16" s="3">
        <v>15</v>
      </c>
      <c r="H16" s="3">
        <v>0</v>
      </c>
      <c r="I16" s="3">
        <v>15</v>
      </c>
      <c r="J16" s="3">
        <v>0</v>
      </c>
      <c r="K16" s="3">
        <v>30</v>
      </c>
      <c r="L16" t="s">
        <v>27</v>
      </c>
      <c r="M16" s="3"/>
      <c r="N16" s="4"/>
      <c r="O16" t="s">
        <v>27</v>
      </c>
      <c r="P16" s="3"/>
      <c r="Q16" s="4"/>
      <c r="R16" t="s">
        <v>27</v>
      </c>
      <c r="S16" s="3"/>
      <c r="T16" s="4"/>
      <c r="U16" t="s">
        <v>27</v>
      </c>
      <c r="V16" s="3"/>
      <c r="W16" s="4"/>
      <c r="X16" s="1" t="s">
        <v>54</v>
      </c>
      <c r="Y16" s="3">
        <v>30</v>
      </c>
    </row>
    <row r="17" spans="1:25" x14ac:dyDescent="0.45">
      <c r="A17" s="1" t="s">
        <v>39</v>
      </c>
      <c r="B17" s="3">
        <v>136</v>
      </c>
      <c r="C17" t="s">
        <v>26</v>
      </c>
      <c r="D17" s="3">
        <v>136</v>
      </c>
      <c r="E17" s="3">
        <v>16</v>
      </c>
      <c r="F17" s="3">
        <v>95</v>
      </c>
      <c r="G17" s="3">
        <v>9</v>
      </c>
      <c r="H17" s="3">
        <v>16</v>
      </c>
      <c r="I17" s="3">
        <v>136</v>
      </c>
      <c r="J17" s="3">
        <v>211</v>
      </c>
      <c r="K17" s="3">
        <v>634</v>
      </c>
      <c r="L17" t="s">
        <v>26</v>
      </c>
      <c r="M17" s="3">
        <v>22</v>
      </c>
      <c r="N17" s="4">
        <v>1726500</v>
      </c>
      <c r="O17" t="s">
        <v>27</v>
      </c>
      <c r="P17" s="3"/>
      <c r="Q17" s="4"/>
      <c r="R17" t="s">
        <v>26</v>
      </c>
      <c r="S17" s="3">
        <v>144</v>
      </c>
      <c r="T17" s="4">
        <v>1775031</v>
      </c>
      <c r="U17" t="s">
        <v>26</v>
      </c>
      <c r="V17" s="3">
        <v>65</v>
      </c>
      <c r="W17" s="4">
        <v>594000</v>
      </c>
      <c r="X17" s="1" t="s">
        <v>40</v>
      </c>
      <c r="Y17" s="3">
        <v>845</v>
      </c>
    </row>
    <row r="18" spans="1:25" x14ac:dyDescent="0.45">
      <c r="A18" s="1" t="s">
        <v>50</v>
      </c>
      <c r="B18" s="3">
        <v>105</v>
      </c>
      <c r="C18" t="s">
        <v>26</v>
      </c>
      <c r="D18" s="3">
        <v>105</v>
      </c>
      <c r="E18" s="3">
        <v>45</v>
      </c>
      <c r="F18" s="3">
        <v>41</v>
      </c>
      <c r="G18" s="3">
        <v>3</v>
      </c>
      <c r="H18" s="3">
        <v>16</v>
      </c>
      <c r="I18" s="3">
        <v>105</v>
      </c>
      <c r="J18" s="3">
        <v>57</v>
      </c>
      <c r="K18" s="3">
        <v>194</v>
      </c>
      <c r="L18" t="s">
        <v>27</v>
      </c>
      <c r="M18" s="3"/>
      <c r="N18" s="4"/>
      <c r="O18" t="s">
        <v>26</v>
      </c>
      <c r="P18" s="3">
        <v>7</v>
      </c>
      <c r="Q18" s="4">
        <v>604500</v>
      </c>
      <c r="R18" t="s">
        <v>27</v>
      </c>
      <c r="S18" s="3"/>
      <c r="T18" s="4"/>
      <c r="U18" t="s">
        <v>26</v>
      </c>
      <c r="V18" s="3">
        <v>18</v>
      </c>
      <c r="W18" s="4">
        <v>135483</v>
      </c>
      <c r="Y18" s="3">
        <v>251</v>
      </c>
    </row>
    <row r="19" spans="1:25" x14ac:dyDescent="0.45">
      <c r="A19" s="1" t="s">
        <v>35</v>
      </c>
      <c r="B19" s="3">
        <v>60</v>
      </c>
      <c r="C19" t="s">
        <v>26</v>
      </c>
      <c r="D19" s="3">
        <v>60</v>
      </c>
      <c r="E19" s="3">
        <v>8</v>
      </c>
      <c r="F19" s="3">
        <v>49</v>
      </c>
      <c r="G19" s="3">
        <v>1</v>
      </c>
      <c r="H19" s="3">
        <v>2</v>
      </c>
      <c r="I19" s="3">
        <v>60</v>
      </c>
      <c r="J19" s="3">
        <v>7</v>
      </c>
      <c r="K19" s="3">
        <v>58</v>
      </c>
      <c r="L19" t="s">
        <v>27</v>
      </c>
      <c r="M19" s="3"/>
      <c r="N19" s="4"/>
      <c r="O19" t="s">
        <v>27</v>
      </c>
      <c r="P19" s="3"/>
      <c r="Q19" s="4"/>
      <c r="R19" t="s">
        <v>27</v>
      </c>
      <c r="S19" s="3"/>
      <c r="T19" s="4"/>
      <c r="U19" t="s">
        <v>27</v>
      </c>
      <c r="V19" s="3"/>
      <c r="W19" s="4"/>
      <c r="Y19" s="3">
        <v>65</v>
      </c>
    </row>
    <row r="20" spans="1:25" ht="57" x14ac:dyDescent="0.45">
      <c r="A20" s="1" t="s">
        <v>33</v>
      </c>
      <c r="B20" s="3">
        <v>136</v>
      </c>
      <c r="C20" t="s">
        <v>26</v>
      </c>
      <c r="D20" s="3">
        <v>38</v>
      </c>
      <c r="E20" s="3">
        <v>3</v>
      </c>
      <c r="F20" s="3">
        <v>35</v>
      </c>
      <c r="G20" s="3">
        <v>0</v>
      </c>
      <c r="H20" s="3">
        <v>0</v>
      </c>
      <c r="I20" s="3">
        <v>38</v>
      </c>
      <c r="J20" s="3">
        <v>11</v>
      </c>
      <c r="K20" s="3">
        <v>70</v>
      </c>
      <c r="L20" t="s">
        <v>27</v>
      </c>
      <c r="M20" s="3"/>
      <c r="N20" s="4"/>
      <c r="O20" t="s">
        <v>27</v>
      </c>
      <c r="P20" s="3"/>
      <c r="Q20" s="4"/>
      <c r="R20" t="s">
        <v>27</v>
      </c>
      <c r="S20" s="3"/>
      <c r="T20" s="4"/>
      <c r="U20" t="s">
        <v>26</v>
      </c>
      <c r="V20" s="3">
        <v>41</v>
      </c>
      <c r="W20" s="4">
        <v>270400</v>
      </c>
      <c r="X20" s="1" t="s">
        <v>34</v>
      </c>
      <c r="Y20" s="3">
        <v>81</v>
      </c>
    </row>
    <row r="21" spans="1:25" x14ac:dyDescent="0.45">
      <c r="A21" s="1" t="s">
        <v>48</v>
      </c>
      <c r="B21" s="3">
        <v>98</v>
      </c>
      <c r="C21" t="s">
        <v>26</v>
      </c>
      <c r="D21" s="3">
        <v>58</v>
      </c>
      <c r="E21" s="3">
        <v>5</v>
      </c>
      <c r="F21" s="3">
        <v>43</v>
      </c>
      <c r="G21" s="3">
        <v>5</v>
      </c>
      <c r="H21" s="3">
        <v>5</v>
      </c>
      <c r="I21" s="3">
        <v>58</v>
      </c>
      <c r="J21" s="3">
        <v>23</v>
      </c>
      <c r="K21" s="3">
        <v>116</v>
      </c>
      <c r="L21" t="s">
        <v>26</v>
      </c>
      <c r="M21" s="3">
        <v>3</v>
      </c>
      <c r="N21" s="4">
        <v>89800</v>
      </c>
      <c r="O21" t="s">
        <v>26</v>
      </c>
      <c r="P21" s="3">
        <v>1</v>
      </c>
      <c r="Q21" s="4">
        <v>170000</v>
      </c>
      <c r="R21" t="s">
        <v>26</v>
      </c>
      <c r="S21" s="3">
        <v>35</v>
      </c>
      <c r="T21" s="4">
        <v>2097523</v>
      </c>
      <c r="U21" t="s">
        <v>26</v>
      </c>
      <c r="V21" s="3">
        <v>32</v>
      </c>
      <c r="W21" s="4">
        <v>499077</v>
      </c>
      <c r="X21" s="1" t="s">
        <v>49</v>
      </c>
      <c r="Y21" s="3">
        <v>139</v>
      </c>
    </row>
    <row r="22" spans="1:25" ht="57" x14ac:dyDescent="0.45">
      <c r="A22" s="1" t="s">
        <v>72</v>
      </c>
      <c r="B22" s="3">
        <v>40</v>
      </c>
      <c r="C22" t="s">
        <v>27</v>
      </c>
      <c r="D22" s="3"/>
      <c r="E22" s="3"/>
      <c r="F22" s="3"/>
      <c r="G22" s="3"/>
      <c r="H22" s="3"/>
      <c r="I22" s="3"/>
      <c r="J22" s="3">
        <v>0</v>
      </c>
      <c r="K22" s="3">
        <v>0</v>
      </c>
      <c r="L22" t="s">
        <v>27</v>
      </c>
      <c r="M22" s="3"/>
      <c r="N22" s="4"/>
      <c r="O22" t="s">
        <v>27</v>
      </c>
      <c r="P22" s="3"/>
      <c r="Q22" s="4"/>
      <c r="R22" t="s">
        <v>27</v>
      </c>
      <c r="S22" s="3"/>
      <c r="T22" s="4"/>
      <c r="U22" t="s">
        <v>27</v>
      </c>
      <c r="V22" s="3"/>
      <c r="W22" s="4"/>
      <c r="X22" s="1" t="s">
        <v>73</v>
      </c>
      <c r="Y22" s="3">
        <v>0</v>
      </c>
    </row>
    <row r="23" spans="1:25" x14ac:dyDescent="0.45">
      <c r="A23" s="1" t="s">
        <v>29</v>
      </c>
      <c r="B23" s="3">
        <v>14</v>
      </c>
      <c r="C23" t="s">
        <v>26</v>
      </c>
      <c r="D23" s="3">
        <v>11</v>
      </c>
      <c r="E23" s="3">
        <v>0</v>
      </c>
      <c r="F23" s="3">
        <v>8</v>
      </c>
      <c r="G23" s="3">
        <v>2</v>
      </c>
      <c r="H23" s="3">
        <v>1</v>
      </c>
      <c r="I23" s="3">
        <v>11</v>
      </c>
      <c r="J23" s="3">
        <v>0</v>
      </c>
      <c r="K23" s="3">
        <v>12</v>
      </c>
      <c r="L23" t="s">
        <v>27</v>
      </c>
      <c r="M23" s="3"/>
      <c r="N23" s="4"/>
      <c r="O23" t="s">
        <v>27</v>
      </c>
      <c r="P23" s="3"/>
      <c r="Q23" s="4"/>
      <c r="R23" t="s">
        <v>27</v>
      </c>
      <c r="S23" s="3"/>
      <c r="T23" s="4"/>
      <c r="U23" t="s">
        <v>27</v>
      </c>
      <c r="V23" s="3"/>
      <c r="W23" s="4"/>
      <c r="X23" s="1" t="s">
        <v>30</v>
      </c>
      <c r="Y23" s="3">
        <v>12</v>
      </c>
    </row>
    <row r="24" spans="1:25" ht="28.5" x14ac:dyDescent="0.45">
      <c r="A24" s="1" t="s">
        <v>57</v>
      </c>
      <c r="B24" s="3">
        <v>24</v>
      </c>
      <c r="C24" t="s">
        <v>26</v>
      </c>
      <c r="D24" s="3">
        <v>15</v>
      </c>
      <c r="E24" s="3">
        <v>4</v>
      </c>
      <c r="F24" s="3">
        <v>3</v>
      </c>
      <c r="G24" s="3">
        <v>4</v>
      </c>
      <c r="H24" s="3">
        <v>4</v>
      </c>
      <c r="I24" s="3">
        <v>15</v>
      </c>
      <c r="J24" s="3">
        <v>120</v>
      </c>
      <c r="K24" s="3">
        <v>70</v>
      </c>
      <c r="L24" t="s">
        <v>27</v>
      </c>
      <c r="M24" s="3"/>
      <c r="N24" s="4"/>
      <c r="O24" t="s">
        <v>27</v>
      </c>
      <c r="P24" s="3"/>
      <c r="Q24" s="4"/>
      <c r="R24" t="s">
        <v>26</v>
      </c>
      <c r="S24" s="3">
        <v>10</v>
      </c>
      <c r="T24" s="4">
        <v>500000</v>
      </c>
      <c r="U24" t="s">
        <v>26</v>
      </c>
      <c r="V24" s="3">
        <v>12</v>
      </c>
      <c r="W24" s="4">
        <v>300000</v>
      </c>
      <c r="X24" s="1" t="s">
        <v>58</v>
      </c>
      <c r="Y24" s="3">
        <v>190</v>
      </c>
    </row>
    <row r="25" spans="1:25" ht="42.75" x14ac:dyDescent="0.45">
      <c r="A25" s="1" t="s">
        <v>25</v>
      </c>
      <c r="B25" s="3">
        <v>55</v>
      </c>
      <c r="C25" t="s">
        <v>26</v>
      </c>
      <c r="D25" s="3">
        <v>5</v>
      </c>
      <c r="E25" s="3">
        <v>0</v>
      </c>
      <c r="F25" s="3">
        <v>5</v>
      </c>
      <c r="G25" s="3">
        <v>0</v>
      </c>
      <c r="H25" s="3">
        <v>0</v>
      </c>
      <c r="I25" s="3">
        <v>5</v>
      </c>
      <c r="J25" s="3">
        <v>0</v>
      </c>
      <c r="K25" s="3">
        <v>9</v>
      </c>
      <c r="L25" t="s">
        <v>27</v>
      </c>
      <c r="M25" s="3"/>
      <c r="N25" s="4"/>
      <c r="O25" t="s">
        <v>27</v>
      </c>
      <c r="P25" s="3"/>
      <c r="Q25" s="4"/>
      <c r="R25" t="s">
        <v>27</v>
      </c>
      <c r="S25" s="3"/>
      <c r="T25" s="4"/>
      <c r="U25" t="s">
        <v>26</v>
      </c>
      <c r="V25" s="3">
        <v>5</v>
      </c>
      <c r="W25" s="4">
        <v>300000</v>
      </c>
      <c r="X25" s="1" t="s">
        <v>28</v>
      </c>
      <c r="Y25" s="3">
        <v>9</v>
      </c>
    </row>
    <row r="26" spans="1:25" x14ac:dyDescent="0.45">
      <c r="A26" s="1" t="s">
        <v>70</v>
      </c>
      <c r="B26" s="3">
        <v>35</v>
      </c>
      <c r="C26" t="s">
        <v>26</v>
      </c>
      <c r="D26" s="3">
        <v>14</v>
      </c>
      <c r="E26" s="3">
        <v>3</v>
      </c>
      <c r="F26" s="3">
        <v>5</v>
      </c>
      <c r="G26" s="3">
        <v>1</v>
      </c>
      <c r="H26" s="3">
        <v>5</v>
      </c>
      <c r="I26" s="3">
        <v>14</v>
      </c>
      <c r="J26" s="3">
        <v>8</v>
      </c>
      <c r="K26" s="3">
        <v>21</v>
      </c>
      <c r="L26" t="s">
        <v>27</v>
      </c>
      <c r="M26" s="3"/>
      <c r="N26" s="4"/>
      <c r="O26" t="s">
        <v>26</v>
      </c>
      <c r="P26" s="3">
        <v>3</v>
      </c>
      <c r="Q26" s="4">
        <v>123000</v>
      </c>
      <c r="R26" t="s">
        <v>26</v>
      </c>
      <c r="S26" s="3">
        <v>9</v>
      </c>
      <c r="T26" s="4">
        <v>251300</v>
      </c>
      <c r="U26" t="s">
        <v>26</v>
      </c>
      <c r="V26" s="3">
        <v>8</v>
      </c>
      <c r="W26" s="4">
        <v>36000</v>
      </c>
      <c r="X26" s="1" t="s">
        <v>71</v>
      </c>
      <c r="Y26" s="3">
        <v>29</v>
      </c>
    </row>
    <row r="27" spans="1:25" x14ac:dyDescent="0.45">
      <c r="A27" s="1" t="s">
        <v>59</v>
      </c>
      <c r="B27" s="3">
        <v>45</v>
      </c>
      <c r="C27" t="s">
        <v>26</v>
      </c>
      <c r="D27" s="3">
        <v>10</v>
      </c>
      <c r="E27" s="3">
        <v>5</v>
      </c>
      <c r="F27" s="3">
        <v>2</v>
      </c>
      <c r="G27" s="3">
        <v>3</v>
      </c>
      <c r="H27" s="3">
        <v>0</v>
      </c>
      <c r="I27" s="3">
        <v>10</v>
      </c>
      <c r="J27" s="3">
        <v>15</v>
      </c>
      <c r="K27" s="3">
        <v>5</v>
      </c>
      <c r="L27" t="s">
        <v>27</v>
      </c>
      <c r="M27" s="3"/>
      <c r="N27" s="4"/>
      <c r="O27" t="s">
        <v>27</v>
      </c>
      <c r="P27" s="3"/>
      <c r="Q27" s="4"/>
      <c r="R27" t="s">
        <v>27</v>
      </c>
      <c r="S27" s="3"/>
      <c r="T27" s="4"/>
      <c r="U27" t="s">
        <v>27</v>
      </c>
      <c r="V27" s="3"/>
      <c r="W27" s="4"/>
      <c r="Y27" s="3">
        <v>20</v>
      </c>
    </row>
    <row r="28" spans="1:25" ht="57" x14ac:dyDescent="0.45">
      <c r="A28" s="1" t="s">
        <v>55</v>
      </c>
      <c r="B28" s="3">
        <v>6</v>
      </c>
      <c r="C28" t="s">
        <v>26</v>
      </c>
      <c r="D28" s="3">
        <v>6</v>
      </c>
      <c r="E28" s="3">
        <v>1</v>
      </c>
      <c r="F28" s="3">
        <v>0</v>
      </c>
      <c r="G28" s="3">
        <v>5</v>
      </c>
      <c r="H28" s="3">
        <v>0</v>
      </c>
      <c r="I28" s="3">
        <v>6</v>
      </c>
      <c r="J28" s="3">
        <v>4</v>
      </c>
      <c r="K28" s="3">
        <v>22</v>
      </c>
      <c r="L28" t="s">
        <v>27</v>
      </c>
      <c r="M28" s="3"/>
      <c r="N28" s="4"/>
      <c r="O28" t="s">
        <v>27</v>
      </c>
      <c r="P28" s="3"/>
      <c r="Q28" s="4"/>
      <c r="R28" t="s">
        <v>27</v>
      </c>
      <c r="S28" s="3"/>
      <c r="T28" s="4"/>
      <c r="U28" t="s">
        <v>26</v>
      </c>
      <c r="V28" s="3">
        <v>1</v>
      </c>
      <c r="W28" s="4">
        <v>20000</v>
      </c>
      <c r="X28" s="1" t="s">
        <v>56</v>
      </c>
      <c r="Y28" s="3">
        <v>26</v>
      </c>
    </row>
    <row r="29" spans="1:25" ht="28.5" x14ac:dyDescent="0.45">
      <c r="A29" s="1" t="s">
        <v>36</v>
      </c>
      <c r="B29" s="3">
        <v>168</v>
      </c>
      <c r="C29" t="s">
        <v>26</v>
      </c>
      <c r="D29" s="3">
        <v>159</v>
      </c>
      <c r="E29" s="3">
        <v>8</v>
      </c>
      <c r="F29" s="3">
        <v>59</v>
      </c>
      <c r="G29" s="3">
        <v>18</v>
      </c>
      <c r="H29" s="3">
        <v>74</v>
      </c>
      <c r="I29" s="3">
        <v>159</v>
      </c>
      <c r="J29" s="3">
        <v>20</v>
      </c>
      <c r="K29" s="3">
        <v>94</v>
      </c>
      <c r="L29" t="s">
        <v>27</v>
      </c>
      <c r="M29" s="3"/>
      <c r="N29" s="4"/>
      <c r="O29" t="s">
        <v>27</v>
      </c>
      <c r="P29" s="3"/>
      <c r="Q29" s="4"/>
      <c r="R29" t="s">
        <v>27</v>
      </c>
      <c r="S29" s="3"/>
      <c r="T29" s="4"/>
      <c r="U29" t="s">
        <v>26</v>
      </c>
      <c r="V29" s="3">
        <v>74</v>
      </c>
      <c r="W29" s="4">
        <v>1263000</v>
      </c>
      <c r="X29" s="1" t="s">
        <v>37</v>
      </c>
      <c r="Y29" s="3">
        <v>114</v>
      </c>
    </row>
    <row r="30" spans="1:25" x14ac:dyDescent="0.45">
      <c r="A30" s="1" t="s">
        <v>67</v>
      </c>
      <c r="B30" s="3">
        <v>276</v>
      </c>
      <c r="C30" t="s">
        <v>26</v>
      </c>
      <c r="D30" s="3">
        <v>276</v>
      </c>
      <c r="E30" s="3">
        <v>49</v>
      </c>
      <c r="F30" s="3">
        <v>70</v>
      </c>
      <c r="G30" s="3">
        <v>43</v>
      </c>
      <c r="H30" s="3">
        <v>114</v>
      </c>
      <c r="I30" s="3">
        <v>276</v>
      </c>
      <c r="J30" s="3">
        <v>132</v>
      </c>
      <c r="K30" s="3">
        <v>62</v>
      </c>
      <c r="L30" t="s">
        <v>26</v>
      </c>
      <c r="M30" s="3">
        <v>47</v>
      </c>
      <c r="N30" s="4">
        <v>1767728</v>
      </c>
      <c r="O30" t="s">
        <v>27</v>
      </c>
      <c r="P30" s="3"/>
      <c r="Q30" s="4"/>
      <c r="R30" t="s">
        <v>26</v>
      </c>
      <c r="S30" s="3">
        <v>34</v>
      </c>
      <c r="T30" s="4">
        <v>1560904</v>
      </c>
      <c r="U30" t="s">
        <v>26</v>
      </c>
      <c r="V30" s="3">
        <v>37</v>
      </c>
      <c r="W30" s="4">
        <v>1163500</v>
      </c>
      <c r="Y30" s="3">
        <v>194</v>
      </c>
    </row>
    <row r="31" spans="1:25" x14ac:dyDescent="0.45">
      <c r="A31" s="1" t="s">
        <v>74</v>
      </c>
      <c r="B31" s="3">
        <v>90</v>
      </c>
      <c r="C31" t="s">
        <v>26</v>
      </c>
      <c r="D31" s="3">
        <v>90</v>
      </c>
      <c r="E31" s="3">
        <v>16</v>
      </c>
      <c r="F31" s="3">
        <v>4</v>
      </c>
      <c r="G31" s="3">
        <v>0</v>
      </c>
      <c r="H31" s="3">
        <v>1</v>
      </c>
      <c r="I31" s="3">
        <v>21</v>
      </c>
      <c r="J31" s="3">
        <v>35</v>
      </c>
      <c r="K31" s="3">
        <v>34</v>
      </c>
      <c r="L31" t="s">
        <v>27</v>
      </c>
      <c r="M31" s="3"/>
      <c r="N31" s="4"/>
      <c r="O31" t="s">
        <v>27</v>
      </c>
      <c r="P31" s="3"/>
      <c r="Q31" s="4"/>
      <c r="R31" t="s">
        <v>26</v>
      </c>
      <c r="S31" s="3">
        <v>4</v>
      </c>
      <c r="T31" s="4">
        <v>325402</v>
      </c>
      <c r="U31" t="s">
        <v>26</v>
      </c>
      <c r="V31" s="3">
        <v>2</v>
      </c>
      <c r="W31" s="4">
        <v>56400</v>
      </c>
      <c r="X31" s="1" t="s">
        <v>75</v>
      </c>
      <c r="Y31" s="3">
        <v>69</v>
      </c>
    </row>
    <row r="32" spans="1:25" x14ac:dyDescent="0.45">
      <c r="A32" s="1" t="s">
        <v>77</v>
      </c>
      <c r="B32" s="3">
        <f>SUBTOTAL(109,Table1[How many distinct, unduplicated, entrepreneurs did you serve through your small business programs?])</f>
        <v>5113</v>
      </c>
      <c r="D32" s="3">
        <f>SUBTOTAL(109,Table1[How many entrepreneurs did your organization provide TECHNICAL ASSISTANCE to?])</f>
        <v>2319</v>
      </c>
      <c r="E32" s="3">
        <f>SUBTOTAL(109,Table1[Started business])</f>
        <v>251</v>
      </c>
      <c r="F32" s="3">
        <f>SUBTOTAL(109,Table1[Stabilized business])</f>
        <v>1398</v>
      </c>
      <c r="G32" s="3">
        <f>SUBTOTAL(109,Table1[Grew business])</f>
        <v>245</v>
      </c>
      <c r="H32" s="3">
        <f>SUBTOTAL(109,Table1[All Other])</f>
        <v>356</v>
      </c>
      <c r="I32" s="3">
        <f>SUBTOTAL(109,Table1[Computed TA])</f>
        <v>2250</v>
      </c>
      <c r="J32" s="3">
        <f>SUBTOTAL(109,Table1[How many jobs did your organization help create through your small business program?])</f>
        <v>833</v>
      </c>
      <c r="K32" s="3">
        <f>SUBTOTAL(109,Table1[How many jobs did your organization help preserve through your small business program?])</f>
        <v>2752</v>
      </c>
      <c r="M32" s="3">
        <f>SUBTOTAL(109,Table1[How many direct loans did your organization provide?])</f>
        <v>149</v>
      </c>
      <c r="N32" s="4">
        <f>SUBTOTAL(109,Table1[What was the total value of these direct loans?])</f>
        <v>5960757</v>
      </c>
      <c r="P32" s="3">
        <f>SUBTOTAL(109,Table1[How many package loans did your organization provide?])</f>
        <v>25</v>
      </c>
      <c r="Q32" s="4">
        <f>SUBTOTAL(109,Table1[What was the total value of these package loans?])</f>
        <v>2517473</v>
      </c>
      <c r="S32" s="3">
        <f>SUBTOTAL(109,Table1[How many entrepreneurs did you assist with PPP loans?])</f>
        <v>983</v>
      </c>
      <c r="T32" s="4">
        <f>SUBTOTAL(109,Table1[What is the total dollar amount of these PPP loans?])</f>
        <v>14352484</v>
      </c>
      <c r="V32" s="3">
        <f>SUBTOTAL(109,Table1[How many entrepreneurs did you assist with obtaining grants- from local, state, federal, or private sources?])</f>
        <v>1954</v>
      </c>
      <c r="W32" s="4">
        <f>SUBTOTAL(109,Table1[What is the total dollar amount of these grants?])</f>
        <v>20203848</v>
      </c>
      <c r="Y32" s="3">
        <f>SUBTOTAL(109,Table1[Number of Jobs through Small Business Assistance])</f>
        <v>3585</v>
      </c>
    </row>
    <row r="34" spans="10:25" x14ac:dyDescent="0.45">
      <c r="J34" s="5"/>
      <c r="K34" s="5"/>
      <c r="N34" s="6"/>
      <c r="S34" s="5"/>
      <c r="W34" s="6"/>
      <c r="Y34" s="5"/>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ile_x0020_Type0 xmlns="1ddc0a50-9fb7-477b-a615-6be3ff4e0548">.pdf</File_x0020_Type0>
    <lcf76f155ced4ddcb4097134ff3c332f xmlns="1ddc0a50-9fb7-477b-a615-6be3ff4e0548">
      <Terms xmlns="http://schemas.microsoft.com/office/infopath/2007/PartnerControls"/>
    </lcf76f155ced4ddcb4097134ff3c332f>
    <TaxCatchAll xmlns="5c3120aa-4362-40a7-b179-624d31c958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9" ma:contentTypeDescription="Create a new document." ma:contentTypeScope="" ma:versionID="6bd9688d299b3cc0c928d88acc18867d">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5206145d91b0dc90e086ef75f1e98f49"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31E385-639B-4536-BF31-CFC36F088521}">
  <ds:schemaRefs>
    <ds:schemaRef ds:uri="http://schemas.microsoft.com/sharepoint/v3/contenttype/forms"/>
  </ds:schemaRefs>
</ds:datastoreItem>
</file>

<file path=customXml/itemProps2.xml><?xml version="1.0" encoding="utf-8"?>
<ds:datastoreItem xmlns:ds="http://schemas.openxmlformats.org/officeDocument/2006/customXml" ds:itemID="{FF750B81-6591-4A84-98BC-FFDF3FAA5F1F}">
  <ds:schemaRefs>
    <ds:schemaRef ds:uri="http://schemas.microsoft.com/office/2006/metadata/properties"/>
    <ds:schemaRef ds:uri="http://schemas.microsoft.com/office/infopath/2007/PartnerControls"/>
    <ds:schemaRef ds:uri="1ddc0a50-9fb7-477b-a615-6be3ff4e0548"/>
    <ds:schemaRef ds:uri="5c3120aa-4362-40a7-b179-624d31c9584b"/>
  </ds:schemaRefs>
</ds:datastoreItem>
</file>

<file path=customXml/itemProps3.xml><?xml version="1.0" encoding="utf-8"?>
<ds:datastoreItem xmlns:ds="http://schemas.openxmlformats.org/officeDocument/2006/customXml" ds:itemID="{00FF853A-1C4B-4137-9516-AE13632CDC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small_business_t_a_lending_subm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Don Bianchi</cp:lastModifiedBy>
  <dcterms:created xsi:type="dcterms:W3CDTF">2022-06-02T18:00:05Z</dcterms:created>
  <dcterms:modified xsi:type="dcterms:W3CDTF">2022-06-10T16:03:16Z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