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acdc.sharepoint.com/Shared Documents/General/MI/GOALs/2022/Tables/"/>
    </mc:Choice>
  </mc:AlternateContent>
  <xr:revisionPtr revIDLastSave="191" documentId="8_{257F8645-32A2-4E76-B0E0-59EB1439C446}" xr6:coauthVersionLast="47" xr6:coauthVersionMax="47" xr10:uidLastSave="{570619AA-6D8D-44C1-A27D-E48F25893DBD}"/>
  <bookViews>
    <workbookView xWindow="40920" yWindow="-120" windowWidth="29040" windowHeight="15840" xr2:uid="{00000000-000D-0000-FFFF-FFFF00000000}"/>
  </bookViews>
  <sheets>
    <sheet name="housing_services_submission_ex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50" i="1" l="1"/>
  <c r="AL50" i="1"/>
  <c r="AK50" i="1"/>
  <c r="AI50" i="1"/>
  <c r="AG50" i="1"/>
  <c r="AE50" i="1"/>
  <c r="AD50" i="1"/>
  <c r="AB50" i="1"/>
  <c r="AA50" i="1"/>
  <c r="Z50" i="1"/>
  <c r="Y50" i="1"/>
  <c r="W50" i="1"/>
  <c r="V50" i="1"/>
  <c r="R50" i="1"/>
  <c r="Q50" i="1"/>
  <c r="O50" i="1"/>
  <c r="N50" i="1"/>
  <c r="M50" i="1"/>
  <c r="K50" i="1"/>
  <c r="J50" i="1"/>
  <c r="H50" i="1"/>
  <c r="G50" i="1"/>
  <c r="E50" i="1"/>
  <c r="D50" i="1"/>
  <c r="C50" i="1"/>
  <c r="AN50" i="1"/>
</calcChain>
</file>

<file path=xl/sharedStrings.xml><?xml version="1.0" encoding="utf-8"?>
<sst xmlns="http://schemas.openxmlformats.org/spreadsheetml/2006/main" count="604" uniqueCount="105">
  <si>
    <t>Member</t>
  </si>
  <si>
    <t>Did your organization make or arrange home improvement loans this past year?</t>
  </si>
  <si>
    <t>How Many Households Received These Loans?</t>
  </si>
  <si>
    <t>How many homes were improved through these loans?</t>
  </si>
  <si>
    <t>What is the total dollar value of these loans?</t>
  </si>
  <si>
    <t>Did your organization provide and/or manage lead paint removal or containment services this past year?</t>
  </si>
  <si>
    <t>How many households received these services?</t>
  </si>
  <si>
    <t>What is the total dollar value of loans or grants arranged by your organization this past year for these assisted households?</t>
  </si>
  <si>
    <t>Did your organization provide funding for household energy efficiency improvements this past year?</t>
  </si>
  <si>
    <t>How many units received this funding?</t>
  </si>
  <si>
    <t>What is the total dollar value of this funding?</t>
  </si>
  <si>
    <t>Did you provide rehab or other services to help households mitigate housing related health hazards (lead paint, mold, infestation, building and/or sanitary code violations, inaccessibility, etc.)</t>
  </si>
  <si>
    <t>If yes, how many households were assisted?</t>
  </si>
  <si>
    <t>How many households maintained their existing rental housing as result of receiving assistance from your organization?</t>
  </si>
  <si>
    <t>How many households obtained permanent housing as result of receiving assistance from your organization?</t>
  </si>
  <si>
    <t>Did your organization provide or arrange direct cash (or in-kind) assistance to rental households this past year?</t>
  </si>
  <si>
    <t>How many households received this direct cash (or in-kind) assistance?</t>
  </si>
  <si>
    <t>What is the total dollar amount of this direct cash (or in-kind) assistance provided or arranged by your organization?</t>
  </si>
  <si>
    <t>Did you play a role in ensuring that renters or homeowners at risk of displacement can access emergency assistance (not including households living in projects in your rental portfolio)?</t>
  </si>
  <si>
    <t>If you played a role in ensuring that renters or homeowners at risk of displacement can access emergency assistance (not including households living in projects in your rental portfolio), please identify the role(s) you played- check all that apply:</t>
  </si>
  <si>
    <t>Did you provide first-time homebuyer counseling this past year?</t>
  </si>
  <si>
    <t>How many households were served through PRE-PURCHASE first-time homebuyer counseling?</t>
  </si>
  <si>
    <t>Of the homebuyers who received pre-purchase counseling above, how many received some or all of their homebuyer education online?</t>
  </si>
  <si>
    <t>How many homebuyers who received pre-purchase education from you (at any point in the past) purchased a home in the past year?</t>
  </si>
  <si>
    <t>How many households were served through POST-PURCHASE first-time homebuyer counseling ?</t>
  </si>
  <si>
    <t>Did you provide homeowners/households with foreclosure prevention counseling this past year?</t>
  </si>
  <si>
    <t>How many households received foreclosure prevention counseling or assistance?</t>
  </si>
  <si>
    <t>How many households who received such assistance achieved a loan modification or other positive outcome this past year?</t>
  </si>
  <si>
    <t>Did your organization serve as a court-appointed Receiver at some point this past year?</t>
  </si>
  <si>
    <t>Indicate the total number of units for which you served as a court-appointed Receiver.</t>
  </si>
  <si>
    <t>Did your organization provide development consulting or construction management services on projects completed this past year?</t>
  </si>
  <si>
    <t>Indicate the number of units for which you provided development consulting or construction management services, for projects completed in the past year.</t>
  </si>
  <si>
    <t>Provide the names of clients for which you provided such services.</t>
  </si>
  <si>
    <t>Homebuyer Education</t>
  </si>
  <si>
    <t># of Units Provided Development Consulting or Constr. Mgmt. Services, or Under Receivership</t>
  </si>
  <si>
    <t>$ Invested in Home Improvement and Lead Paint Assistance</t>
  </si>
  <si>
    <t>Housing Stabilization</t>
  </si>
  <si>
    <t>Urban Edge Housing Corporation</t>
  </si>
  <si>
    <t>No</t>
  </si>
  <si>
    <t>Yes</t>
  </si>
  <si>
    <t>Southwest Boston CDC</t>
  </si>
  <si>
    <t>Revitalize CDC</t>
  </si>
  <si>
    <t>Madison Park CDC</t>
  </si>
  <si>
    <t>Harborlight Community Partners</t>
  </si>
  <si>
    <t>YMCA of the North Shore</t>
  </si>
  <si>
    <t>Mill Cities Community Investments</t>
  </si>
  <si>
    <t>Housing Assistance Corporation</t>
  </si>
  <si>
    <t>Administering a program to deliver cash assistance, Connecting tenants or homeowners at risk to cash assistance administered by others, Successfully advocating for provision of cash assistance to tenants or homeowners at risk</t>
  </si>
  <si>
    <t>Asian CDC</t>
  </si>
  <si>
    <t>Administering a program to deliver cash assistance, Connecting tenants or homeowners at risk to cash assistance administered by others, Helping to establish a local emergency rental relief fund, Successfully advocating for provision of cash assistance to tenants or homeowners at risk</t>
  </si>
  <si>
    <t>Housing Nantucket</t>
  </si>
  <si>
    <t>Valley CDC</t>
  </si>
  <si>
    <t>Homeowners Rehabilitation, Inc.</t>
  </si>
  <si>
    <t>NeighborWorks Housing Solutions</t>
  </si>
  <si>
    <t>Administering a program to deliver cash assistance, Successfully advocating for provision of cash assistance to tenants or homeowners at risk</t>
  </si>
  <si>
    <t>North Shore CDC</t>
  </si>
  <si>
    <t>Administering a program to deliver cash assistance, Connecting tenants or homeowners at risk to cash assistance administered by others</t>
  </si>
  <si>
    <t>Just A Start</t>
  </si>
  <si>
    <t>Administering a program to deliver cash assistance, Helping to establish a local emergency rental relief fund, Successfully advocating for provision of cash assistance to tenants or homeowners at risk</t>
  </si>
  <si>
    <t>Way Finders</t>
  </si>
  <si>
    <t>Codman Square NDC</t>
  </si>
  <si>
    <t>Lawrence CommunityWorks Inc.</t>
  </si>
  <si>
    <t>South Middlesex Opportunity Council, Inc.</t>
  </si>
  <si>
    <t xml:space="preserve">Community Development Partnership </t>
  </si>
  <si>
    <t>Island Housing Trust</t>
  </si>
  <si>
    <t xml:space="preserve">Community Teamwork, Inc. </t>
  </si>
  <si>
    <t>Nuestra Comunidad</t>
  </si>
  <si>
    <t>Connecting tenants or homeowners at risk to cash assistance administered by others, Successfully advocating for provision of cash assistance to tenants or homeowners at risk</t>
  </si>
  <si>
    <t>Hilltown CDC</t>
  </si>
  <si>
    <t>Connecting tenants or homeowners at risk to cash assistance administered by others</t>
  </si>
  <si>
    <t>ACT Lawrence</t>
  </si>
  <si>
    <t>Connecting tenants or homeowners at risk to cash assistance administered by others, Helping to establish a local emergency rental relief fund, Successfully advocating for provision of cash assistance to tenants or homeowners at risk</t>
  </si>
  <si>
    <t>Inquilinos Boricuas en Accion</t>
  </si>
  <si>
    <t>Waltham Alliance to Create Housing (WATCH CDC)</t>
  </si>
  <si>
    <t>NewVue Communities</t>
  </si>
  <si>
    <t>Neighborhood of Affordable Housing (NOAH)</t>
  </si>
  <si>
    <t>CEDC-SM</t>
  </si>
  <si>
    <t>Metro West Collaborative Development</t>
  </si>
  <si>
    <t>Southeast Asian Coalition of Central Massachusetts, Inc. (SEACMA)</t>
  </si>
  <si>
    <t>Chinatown Community Land Trust</t>
  </si>
  <si>
    <t>The Latino Support Network Inc</t>
  </si>
  <si>
    <t>Somerville Community Corporation</t>
  </si>
  <si>
    <t>Downtown Taunton Foundation</t>
  </si>
  <si>
    <t>Allston Brighton CDC</t>
  </si>
  <si>
    <t>Waterfront Historic Area League (WHALE)</t>
  </si>
  <si>
    <t>Jamaica Plain NDC</t>
  </si>
  <si>
    <t>Connecting tenants or homeowners at risk to cash assistance administered by others, Cash provided for utility payment assistance</t>
  </si>
  <si>
    <t>Housing Corporation of Arlington</t>
  </si>
  <si>
    <t xml:space="preserve">Worcester East Side CDC </t>
  </si>
  <si>
    <t>Worcester Common Ground</t>
  </si>
  <si>
    <t xml:space="preserve">African Community Economic Development of New England (ACEDONE) </t>
  </si>
  <si>
    <t>Provided cash assistance through relief fund</t>
  </si>
  <si>
    <t>Dudley Neighbors Inc.</t>
  </si>
  <si>
    <t>Administering a program to deliver cash assistance</t>
  </si>
  <si>
    <t>Worcester Comm. Housing Resources, Inc.</t>
  </si>
  <si>
    <t>Pioneer Valley Redevelopers, Father and Sons Properties, QVS Construction, RC Rheault</t>
  </si>
  <si>
    <t>Springfield Neighborhood Housing Services</t>
  </si>
  <si>
    <t>OneHolyoke CDC</t>
  </si>
  <si>
    <t>none outside of rental portfolio</t>
  </si>
  <si>
    <t>How many households received this direct cash (or in-kind) assistance?2</t>
  </si>
  <si>
    <t>What is the total dollar amount of this direct cash (or in-kind) assistance provided or arranged by your organization?3</t>
  </si>
  <si>
    <t>2022 GOALs Survey: Housing Services</t>
  </si>
  <si>
    <t>Total</t>
  </si>
  <si>
    <t>Did your organization provide or arrange direct cash (or in-kind) assistance to homebuyer or homeowner households this past year?</t>
  </si>
  <si>
    <t>Reformatted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</si>
</sst>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5" formatCode="_(* #,##0_);_(* \(#,##0\);_(* &quot;-&quot;??_);_(@_)"/>
    <numFmt numFmtId="167" formatCode="_(&quot;$&quot;* #,##0_);_(&quot;$&quot;* \(#,##0\);_(&quot;$&quot;*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7">
    <xf numFmtId="0" fontId="0" fillId="0" borderId="0" xfId="0"/>
    <xf numFmtId="0" fontId="16" fillId="0" borderId="0" xfId="0" applyFont="1"/>
    <xf numFmtId="0" fontId="0" fillId="0" borderId="0" xfId="0" applyAlignment="1">
      <alignment wrapText="1"/>
    </xf>
    <xf numFmtId="165" fontId="0" fillId="0" borderId="0" xfId="42" applyNumberFormat="1" applyFont="1"/>
    <xf numFmtId="167" fontId="0" fillId="0" borderId="0" xfId="43" applyNumberFormat="1" applyFont="1"/>
    <xf numFmtId="165" fontId="0" fillId="33" borderId="0" xfId="42" applyNumberFormat="1" applyFont="1" applyFill="1"/>
    <xf numFmtId="167" fontId="0" fillId="33" borderId="0" xfId="43" applyNumberFormat="1" applyFont="1"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8">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7" formatCode="_(&quot;$&quot;* #,##0_);_(&quot;$&quot;* \(#,##0\);_(&quot;$&quot;*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00"/>
        </patternFill>
      </fill>
    </dxf>
    <dxf>
      <font>
        <b val="0"/>
        <i val="0"/>
        <strike val="0"/>
        <condense val="0"/>
        <extend val="0"/>
        <outline val="0"/>
        <shadow val="0"/>
        <u val="none"/>
        <vertAlign val="baseline"/>
        <sz val="11"/>
        <color theme="1"/>
        <name val="Calibri"/>
        <family val="2"/>
        <scheme val="minor"/>
      </font>
      <numFmt numFmtId="165" formatCode="_(* #,##0_);_(* \(#,##0\);_(* &quot;-&quot;??_);_(@_)"/>
    </dxf>
    <dxf>
      <alignment horizontal="general" vertical="bottom" textRotation="0" wrapText="1" indent="0" justifyLastLine="0" shrinkToFit="0" readingOrder="0"/>
    </dxf>
    <dxf>
      <numFmt numFmtId="165" formatCode="_(* #,##0_);_(* \(#,##0\);_(* &quot;-&quot;??_);_(@_)"/>
    </dxf>
    <dxf>
      <numFmt numFmtId="167" formatCode="_(&quot;$&quot;* #,##0_);_(&quot;$&quot;* \(#,##0\);_(&quot;$&quot;* &quot;-&quot;??_);_(@_)"/>
    </dxf>
    <dxf>
      <numFmt numFmtId="165" formatCode="_(* #,##0_);_(* \(#,##0\);_(* &quot;-&quot;??_);_(@_)"/>
    </dxf>
    <dxf>
      <numFmt numFmtId="165" formatCode="_(* #,##0_);_(* \(#,##0\);_(* &quot;-&quot;??_);_(@_)"/>
    </dxf>
    <dxf>
      <alignment horizontal="general" vertical="bottom" textRotation="0" wrapText="1" indent="0" justifyLastLine="0" shrinkToFit="0" readingOrder="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7" formatCode="_(&quot;$&quot;* #,##0_);_(&quot;$&quot;* \(#,##0\);_(&quot;$&quot;* &quot;-&quot;??_);_(@_)"/>
    </dxf>
    <dxf>
      <numFmt numFmtId="165" formatCode="_(* #,##0_);_(* \(#,##0\);_(* &quot;-&quot;??_);_(@_)"/>
    </dxf>
    <dxf>
      <numFmt numFmtId="167" formatCode="_(&quot;$&quot;* #,##0_);_(&quot;$&quot;* \(#,##0\);_(&quot;$&quot;* &quot;-&quot;??_);_(@_)"/>
    </dxf>
    <dxf>
      <numFmt numFmtId="165" formatCode="_(* #,##0_);_(* \(#,##0\);_(* &quot;-&quot;??_);_(@_)"/>
    </dxf>
    <dxf>
      <numFmt numFmtId="165" formatCode="_(* #,##0_);_(* \(#,##0\);_(* &quot;-&quot;??_);_(@_)"/>
    </dxf>
    <dxf>
      <numFmt numFmtId="165" formatCode="_(* #,##0_);_(* \(#,##0\);_(* &quot;-&quot;??_);_(@_)"/>
    </dxf>
    <dxf>
      <numFmt numFmtId="165" formatCode="_(* #,##0_);_(* \(#,##0\);_(* &quot;-&quot;??_);_(@_)"/>
    </dxf>
    <dxf>
      <numFmt numFmtId="167" formatCode="_(&quot;$&quot;* #,##0_);_(&quot;$&quot;* \(#,##0\);_(&quot;$&quot;* &quot;-&quot;??_);_(@_)"/>
    </dxf>
    <dxf>
      <numFmt numFmtId="165" formatCode="_(* #,##0_);_(* \(#,##0\);_(* &quot;-&quot;??_);_(@_)"/>
    </dxf>
    <dxf>
      <numFmt numFmtId="167" formatCode="_(&quot;$&quot;* #,##0_);_(&quot;$&quot;* \(#,##0\);_(&quot;$&quot;* &quot;-&quot;??_);_(@_)"/>
    </dxf>
    <dxf>
      <numFmt numFmtId="165" formatCode="_(* #,##0_);_(* \(#,##0\);_(* &quot;-&quot;??_);_(@_)"/>
    </dxf>
    <dxf>
      <numFmt numFmtId="167" formatCode="_(&quot;$&quot;* #,##0_);_(&quot;$&quot;* \(#,##0\);_(&quot;$&quot;* &quot;-&quot;??_);_(@_)"/>
    </dxf>
    <dxf>
      <numFmt numFmtId="165" formatCode="_(* #,##0_);_(* \(#,##0\);_(* &quot;-&quot;??_);_(@_)"/>
    </dxf>
    <dxf>
      <numFmt numFmtId="165" formatCode="_(* #,##0_);_(* \(#,##0\);_(* &quot;-&quot;??_);_(@_)"/>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N50" totalsRowCount="1">
  <autoFilter ref="A3:AN49" xr:uid="{00000000-0009-0000-0100-000001000000}"/>
  <sortState xmlns:xlrd2="http://schemas.microsoft.com/office/spreadsheetml/2017/richdata2" ref="A4:AN49">
    <sortCondition ref="A3:A49"/>
  </sortState>
  <tableColumns count="40">
    <tableColumn id="1" xr3:uid="{00000000-0010-0000-0000-000001000000}" name="Member" totalsRowLabel="Total" dataDxfId="56" totalsRowDxfId="28"/>
    <tableColumn id="2" xr3:uid="{00000000-0010-0000-0000-000002000000}" name="Did your organization make or arrange home improvement loans this past year?"/>
    <tableColumn id="3" xr3:uid="{00000000-0010-0000-0000-000003000000}" name="How Many Households Received These Loans?" totalsRowFunction="sum" dataDxfId="55" totalsRowDxfId="27" dataCellStyle="Comma" totalsRowCellStyle="Comma"/>
    <tableColumn id="4" xr3:uid="{00000000-0010-0000-0000-000004000000}" name="How many homes were improved through these loans?" totalsRowFunction="sum" dataDxfId="54" totalsRowDxfId="26" dataCellStyle="Comma" totalsRowCellStyle="Comma"/>
    <tableColumn id="5" xr3:uid="{00000000-0010-0000-0000-000005000000}" name="What is the total dollar value of these loans?" totalsRowFunction="sum" dataDxfId="53" totalsRowDxfId="25" dataCellStyle="Currency" totalsRowCellStyle="Currency"/>
    <tableColumn id="6" xr3:uid="{00000000-0010-0000-0000-000006000000}" name="Did your organization provide and/or manage lead paint removal or containment services this past year?"/>
    <tableColumn id="7" xr3:uid="{00000000-0010-0000-0000-000007000000}" name="How many households received these services?" totalsRowFunction="sum" dataDxfId="52" totalsRowDxfId="24" dataCellStyle="Comma" totalsRowCellStyle="Comma"/>
    <tableColumn id="8" xr3:uid="{00000000-0010-0000-0000-000008000000}" name="What is the total dollar value of loans or grants arranged by your organization this past year for these assisted households?" totalsRowFunction="sum" dataDxfId="51" totalsRowDxfId="23" dataCellStyle="Currency" totalsRowCellStyle="Currency"/>
    <tableColumn id="9" xr3:uid="{00000000-0010-0000-0000-000009000000}" name="Did your organization provide funding for household energy efficiency improvements this past year?"/>
    <tableColumn id="10" xr3:uid="{00000000-0010-0000-0000-00000A000000}" name="How many units received this funding?" totalsRowFunction="sum" dataDxfId="50" totalsRowDxfId="0" dataCellStyle="Comma" totalsRowCellStyle="Comma"/>
    <tableColumn id="11" xr3:uid="{00000000-0010-0000-0000-00000B000000}" name="What is the total dollar value of this funding?" totalsRowFunction="sum" dataDxfId="49" totalsRowDxfId="22" dataCellStyle="Currency" totalsRowCellStyle="Currency"/>
    <tableColumn id="12" xr3:uid="{00000000-0010-0000-0000-00000C000000}" name="Did you provide rehab or other services to help households mitigate housing related health hazards (lead paint, mold, infestation, building and/or sanitary code violations, inaccessibility, etc.)"/>
    <tableColumn id="13" xr3:uid="{00000000-0010-0000-0000-00000D000000}" name="If yes, how many households were assisted?" totalsRowFunction="sum" dataDxfId="48" totalsRowDxfId="21" dataCellStyle="Comma" totalsRowCellStyle="Comma"/>
    <tableColumn id="14" xr3:uid="{00000000-0010-0000-0000-00000E000000}" name="How many households maintained their existing rental housing as result of receiving assistance from your organization?" totalsRowFunction="sum" dataDxfId="47" totalsRowDxfId="20" dataCellStyle="Comma" totalsRowCellStyle="Comma"/>
    <tableColumn id="15" xr3:uid="{00000000-0010-0000-0000-00000F000000}" name="How many households obtained permanent housing as result of receiving assistance from your organization?" totalsRowFunction="sum" dataDxfId="46" totalsRowDxfId="19" dataCellStyle="Comma" totalsRowCellStyle="Comma"/>
    <tableColumn id="16" xr3:uid="{00000000-0010-0000-0000-000010000000}" name="Did your organization provide or arrange direct cash (or in-kind) assistance to rental households this past year?"/>
    <tableColumn id="17" xr3:uid="{00000000-0010-0000-0000-000011000000}" name="How many households received this direct cash (or in-kind) assistance?" totalsRowFunction="sum" dataDxfId="45" totalsRowDxfId="18" dataCellStyle="Comma" totalsRowCellStyle="Comma"/>
    <tableColumn id="18" xr3:uid="{00000000-0010-0000-0000-000012000000}" name="What is the total dollar amount of this direct cash (or in-kind) assistance provided or arranged by your organization?" totalsRowFunction="sum" dataDxfId="44" totalsRowDxfId="17" dataCellStyle="Currency" totalsRowCellStyle="Currency"/>
    <tableColumn id="19" xr3:uid="{00000000-0010-0000-0000-000013000000}" name="Did you play a role in ensuring that renters or homeowners at risk of displacement can access emergency assistance (not including households living in projects in your rental portfolio)?"/>
    <tableColumn id="20" xr3:uid="{00000000-0010-0000-0000-000014000000}" name="If you played a role in ensuring that renters or homeowners at risk of displacement can access emergency assistance (not including households living in projects in your rental portfolio), please identify the role(s) you played- check all that apply:" dataDxfId="57" totalsRowDxfId="16"/>
    <tableColumn id="21" xr3:uid="{00000000-0010-0000-0000-000015000000}" name="Did your organization provide or arrange direct cash (or in-kind) assistance to homebuyer or homeowner households this past year?"/>
    <tableColumn id="22" xr3:uid="{00000000-0010-0000-0000-000016000000}" name="How many households received this direct cash (or in-kind) assistance?2" totalsRowFunction="sum" dataDxfId="43" totalsRowDxfId="15" dataCellStyle="Comma" totalsRowCellStyle="Comma"/>
    <tableColumn id="23" xr3:uid="{00000000-0010-0000-0000-000017000000}" name="What is the total dollar amount of this direct cash (or in-kind) assistance provided or arranged by your organization?3" totalsRowFunction="sum" dataDxfId="42" totalsRowDxfId="14" dataCellStyle="Currency" totalsRowCellStyle="Currency"/>
    <tableColumn id="24" xr3:uid="{00000000-0010-0000-0000-000018000000}" name="Did you provide first-time homebuyer counseling this past year?"/>
    <tableColumn id="25" xr3:uid="{00000000-0010-0000-0000-000019000000}" name="How many households were served through PRE-PURCHASE first-time homebuyer counseling?" totalsRowFunction="sum" dataDxfId="41" totalsRowDxfId="13" dataCellStyle="Comma" totalsRowCellStyle="Comma"/>
    <tableColumn id="26" xr3:uid="{00000000-0010-0000-0000-00001A000000}" name="Of the homebuyers who received pre-purchase counseling above, how many received some or all of their homebuyer education online?" totalsRowFunction="sum" dataDxfId="40" totalsRowDxfId="12" dataCellStyle="Comma" totalsRowCellStyle="Comma"/>
    <tableColumn id="27" xr3:uid="{00000000-0010-0000-0000-00001B000000}" name="How many homebuyers who received pre-purchase education from you (at any point in the past) purchased a home in the past year?" totalsRowFunction="sum" dataDxfId="39" totalsRowDxfId="11" dataCellStyle="Comma" totalsRowCellStyle="Comma"/>
    <tableColumn id="28" xr3:uid="{00000000-0010-0000-0000-00001C000000}" name="How many households were served through POST-PURCHASE first-time homebuyer counseling ?" totalsRowFunction="sum" dataDxfId="38" totalsRowDxfId="4" dataCellStyle="Comma" totalsRowCellStyle="Comma"/>
    <tableColumn id="29" xr3:uid="{00000000-0010-0000-0000-00001D000000}" name="Did you provide homeowners/households with foreclosure prevention counseling this past year?"/>
    <tableColumn id="30" xr3:uid="{00000000-0010-0000-0000-00001E000000}" name="How many households received foreclosure prevention counseling or assistance?" totalsRowFunction="sum" dataDxfId="37" totalsRowDxfId="3" dataCellStyle="Comma" totalsRowCellStyle="Comma"/>
    <tableColumn id="31" xr3:uid="{00000000-0010-0000-0000-00001F000000}" name="How many households who received such assistance achieved a loan modification or other positive outcome this past year?" totalsRowFunction="sum" dataDxfId="36" totalsRowDxfId="10" dataCellStyle="Comma" totalsRowCellStyle="Comma"/>
    <tableColumn id="32" xr3:uid="{00000000-0010-0000-0000-000020000000}" name="Did your organization serve as a court-appointed Receiver at some point this past year?"/>
    <tableColumn id="33" xr3:uid="{00000000-0010-0000-0000-000021000000}" name="Indicate the total number of units for which you served as a court-appointed Receiver." totalsRowFunction="sum" dataDxfId="35" totalsRowDxfId="2" dataCellStyle="Comma" totalsRowCellStyle="Comma"/>
    <tableColumn id="34" xr3:uid="{00000000-0010-0000-0000-000022000000}" name="Did your organization provide development consulting or construction management services on projects completed this past year?"/>
    <tableColumn id="35" xr3:uid="{00000000-0010-0000-0000-000023000000}" name="Indicate the number of units for which you provided development consulting or construction management services, for projects completed in the past year." totalsRowFunction="sum" dataDxfId="34" totalsRowDxfId="1" dataCellStyle="Comma" totalsRowCellStyle="Comma"/>
    <tableColumn id="36" xr3:uid="{00000000-0010-0000-0000-000024000000}" name="Provide the names of clients for which you provided such services." dataDxfId="33" totalsRowDxfId="9"/>
    <tableColumn id="37" xr3:uid="{00000000-0010-0000-0000-000025000000}" name="Homebuyer Education" totalsRowFunction="sum" dataDxfId="32" totalsRowDxfId="8" dataCellStyle="Comma" totalsRowCellStyle="Comma"/>
    <tableColumn id="38" xr3:uid="{00000000-0010-0000-0000-000026000000}" name="# of Units Provided Development Consulting or Constr. Mgmt. Services, or Under Receivership" totalsRowFunction="sum" dataDxfId="31" totalsRowDxfId="7" dataCellStyle="Comma" totalsRowCellStyle="Comma"/>
    <tableColumn id="39" xr3:uid="{00000000-0010-0000-0000-000027000000}" name="$ Invested in Home Improvement and Lead Paint Assistance" totalsRowFunction="sum" dataDxfId="30" totalsRowDxfId="6" dataCellStyle="Currency" totalsRowCellStyle="Currency"/>
    <tableColumn id="40" xr3:uid="{00000000-0010-0000-0000-000028000000}" name="Housing Stabilization" totalsRowFunction="sum" dataDxfId="29" totalsRowDxfId="5" dataCellStyle="Comma" totalsRow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0"/>
  <sheetViews>
    <sheetView tabSelected="1" workbookViewId="0">
      <pane xSplit="1" topLeftCell="B1" activePane="topRight" state="frozen"/>
      <selection pane="topRight"/>
    </sheetView>
  </sheetViews>
  <sheetFormatPr defaultRowHeight="14.25" x14ac:dyDescent="0.45"/>
  <cols>
    <col min="1" max="1" width="47.1328125" customWidth="1"/>
    <col min="2" max="2" width="17.3984375" customWidth="1"/>
    <col min="3" max="3" width="17.46484375" customWidth="1"/>
    <col min="4" max="4" width="20.265625" customWidth="1"/>
    <col min="5" max="5" width="25.1328125" customWidth="1"/>
    <col min="6" max="6" width="18.19921875" customWidth="1"/>
    <col min="7" max="7" width="21.3984375" customWidth="1"/>
    <col min="8" max="8" width="23.9296875" customWidth="1"/>
    <col min="9" max="9" width="17.1328125" customWidth="1"/>
    <col min="10" max="10" width="27.265625" customWidth="1"/>
    <col min="11" max="11" width="24.46484375" customWidth="1"/>
    <col min="12" max="12" width="22.46484375" customWidth="1"/>
    <col min="13" max="13" width="19.06640625" customWidth="1"/>
    <col min="14" max="14" width="29.9296875" customWidth="1"/>
    <col min="15" max="15" width="34.46484375" customWidth="1"/>
    <col min="16" max="16" width="23.796875" customWidth="1"/>
    <col min="17" max="17" width="29.73046875" customWidth="1"/>
    <col min="18" max="18" width="33.6640625" customWidth="1"/>
    <col min="19" max="19" width="29.265625" customWidth="1"/>
    <col min="20" max="20" width="63.1328125" customWidth="1"/>
    <col min="21" max="21" width="21.1328125" customWidth="1"/>
    <col min="22" max="22" width="28.86328125" customWidth="1"/>
    <col min="23" max="23" width="27.1328125" customWidth="1"/>
    <col min="24" max="24" width="21.73046875" customWidth="1"/>
    <col min="25" max="25" width="21.6640625" customWidth="1"/>
    <col min="26" max="26" width="31.9296875" customWidth="1"/>
    <col min="27" max="27" width="30.19921875" customWidth="1"/>
    <col min="28" max="28" width="29" customWidth="1"/>
    <col min="29" max="29" width="30.59765625" customWidth="1"/>
    <col min="30" max="30" width="33.6640625" customWidth="1"/>
    <col min="31" max="31" width="31.3984375" customWidth="1"/>
    <col min="32" max="32" width="25.1328125" customWidth="1"/>
    <col min="33" max="33" width="35.3984375" customWidth="1"/>
    <col min="34" max="34" width="28.59765625" customWidth="1"/>
    <col min="35" max="35" width="31" customWidth="1"/>
    <col min="36" max="36" width="40.53125" customWidth="1"/>
    <col min="37" max="37" width="22.73046875" customWidth="1"/>
    <col min="38" max="38" width="31.1328125" customWidth="1"/>
    <col min="39" max="39" width="32.265625" customWidth="1"/>
    <col min="40" max="40" width="21.73046875" customWidth="1"/>
  </cols>
  <sheetData>
    <row r="1" spans="1:40" x14ac:dyDescent="0.45">
      <c r="A1" s="1" t="s">
        <v>101</v>
      </c>
    </row>
    <row r="2" spans="1:40" x14ac:dyDescent="0.45">
      <c r="A2" t="s">
        <v>104</v>
      </c>
    </row>
    <row r="3" spans="1:40" ht="128.25" x14ac:dyDescent="0.45">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103</v>
      </c>
      <c r="V3" s="2" t="s">
        <v>99</v>
      </c>
      <c r="W3" s="2" t="s">
        <v>100</v>
      </c>
      <c r="X3" s="2" t="s">
        <v>20</v>
      </c>
      <c r="Y3" s="2" t="s">
        <v>21</v>
      </c>
      <c r="Z3" s="2" t="s">
        <v>22</v>
      </c>
      <c r="AA3" s="2" t="s">
        <v>23</v>
      </c>
      <c r="AB3" s="2" t="s">
        <v>24</v>
      </c>
      <c r="AC3" s="2" t="s">
        <v>25</v>
      </c>
      <c r="AD3" s="2" t="s">
        <v>26</v>
      </c>
      <c r="AE3" s="2" t="s">
        <v>27</v>
      </c>
      <c r="AF3" s="2" t="s">
        <v>28</v>
      </c>
      <c r="AG3" s="2" t="s">
        <v>29</v>
      </c>
      <c r="AH3" s="2" t="s">
        <v>30</v>
      </c>
      <c r="AI3" s="2" t="s">
        <v>31</v>
      </c>
      <c r="AJ3" s="2" t="s">
        <v>32</v>
      </c>
      <c r="AK3" s="2" t="s">
        <v>33</v>
      </c>
      <c r="AL3" s="2" t="s">
        <v>34</v>
      </c>
      <c r="AM3" s="2" t="s">
        <v>35</v>
      </c>
      <c r="AN3" s="2" t="s">
        <v>36</v>
      </c>
    </row>
    <row r="4" spans="1:40" ht="42.75" x14ac:dyDescent="0.45">
      <c r="A4" s="2" t="s">
        <v>70</v>
      </c>
      <c r="B4" t="s">
        <v>38</v>
      </c>
      <c r="C4" s="3"/>
      <c r="D4" s="3"/>
      <c r="E4" s="4"/>
      <c r="F4" t="s">
        <v>38</v>
      </c>
      <c r="G4" s="3"/>
      <c r="H4" s="4"/>
      <c r="I4" t="s">
        <v>38</v>
      </c>
      <c r="J4" s="3"/>
      <c r="K4" s="4"/>
      <c r="L4" t="s">
        <v>38</v>
      </c>
      <c r="M4" s="3"/>
      <c r="N4" s="3">
        <v>0</v>
      </c>
      <c r="O4" s="3">
        <v>0</v>
      </c>
      <c r="P4" t="s">
        <v>39</v>
      </c>
      <c r="Q4" s="3">
        <v>3</v>
      </c>
      <c r="R4" s="4">
        <v>21500</v>
      </c>
      <c r="S4" t="s">
        <v>39</v>
      </c>
      <c r="T4" s="2" t="s">
        <v>71</v>
      </c>
      <c r="U4" t="s">
        <v>38</v>
      </c>
      <c r="V4" s="3"/>
      <c r="W4" s="4"/>
      <c r="X4" t="s">
        <v>39</v>
      </c>
      <c r="Y4" s="3">
        <v>240</v>
      </c>
      <c r="Z4" s="3">
        <v>84</v>
      </c>
      <c r="AA4" s="3">
        <v>21</v>
      </c>
      <c r="AB4" s="3">
        <v>67</v>
      </c>
      <c r="AC4" t="s">
        <v>39</v>
      </c>
      <c r="AD4" s="3">
        <v>16</v>
      </c>
      <c r="AE4" s="3">
        <v>12</v>
      </c>
      <c r="AF4" t="s">
        <v>38</v>
      </c>
      <c r="AG4" s="3"/>
      <c r="AH4" t="s">
        <v>38</v>
      </c>
      <c r="AI4" s="3"/>
      <c r="AJ4" s="2"/>
      <c r="AK4" s="3">
        <v>307</v>
      </c>
      <c r="AL4" s="3">
        <v>0</v>
      </c>
      <c r="AM4" s="4">
        <v>0</v>
      </c>
      <c r="AN4" s="3">
        <v>0</v>
      </c>
    </row>
    <row r="5" spans="1:40" ht="28.5" x14ac:dyDescent="0.45">
      <c r="A5" s="2" t="s">
        <v>90</v>
      </c>
      <c r="B5" t="s">
        <v>38</v>
      </c>
      <c r="C5" s="3"/>
      <c r="D5" s="3"/>
      <c r="E5" s="4"/>
      <c r="F5" t="s">
        <v>38</v>
      </c>
      <c r="G5" s="3"/>
      <c r="H5" s="4"/>
      <c r="I5" t="s">
        <v>38</v>
      </c>
      <c r="J5" s="3"/>
      <c r="K5" s="4"/>
      <c r="L5" t="s">
        <v>38</v>
      </c>
      <c r="M5" s="3"/>
      <c r="N5" s="3">
        <v>60</v>
      </c>
      <c r="O5" s="3">
        <v>4</v>
      </c>
      <c r="P5" t="s">
        <v>39</v>
      </c>
      <c r="Q5" s="3">
        <v>60</v>
      </c>
      <c r="R5" s="4">
        <v>20000</v>
      </c>
      <c r="S5" t="s">
        <v>39</v>
      </c>
      <c r="T5" s="2" t="s">
        <v>91</v>
      </c>
      <c r="U5" t="s">
        <v>39</v>
      </c>
      <c r="V5" s="3">
        <v>20</v>
      </c>
      <c r="W5" s="4">
        <v>10000</v>
      </c>
      <c r="X5" t="s">
        <v>39</v>
      </c>
      <c r="Y5" s="3">
        <v>175</v>
      </c>
      <c r="Z5" s="3">
        <v>175</v>
      </c>
      <c r="AA5" s="3">
        <v>1</v>
      </c>
      <c r="AB5" s="3">
        <v>1</v>
      </c>
      <c r="AC5" t="s">
        <v>39</v>
      </c>
      <c r="AD5" s="3">
        <v>1</v>
      </c>
      <c r="AE5" s="3">
        <v>0</v>
      </c>
      <c r="AF5" t="s">
        <v>38</v>
      </c>
      <c r="AG5" s="3"/>
      <c r="AH5" t="s">
        <v>38</v>
      </c>
      <c r="AI5" s="3"/>
      <c r="AJ5" s="2"/>
      <c r="AK5" s="3">
        <v>176</v>
      </c>
      <c r="AL5" s="3">
        <v>0</v>
      </c>
      <c r="AM5" s="4">
        <v>0</v>
      </c>
      <c r="AN5" s="3">
        <v>64</v>
      </c>
    </row>
    <row r="6" spans="1:40" ht="28.5" x14ac:dyDescent="0.45">
      <c r="A6" s="2" t="s">
        <v>83</v>
      </c>
      <c r="B6" t="s">
        <v>38</v>
      </c>
      <c r="C6" s="3"/>
      <c r="D6" s="3"/>
      <c r="E6" s="4"/>
      <c r="F6" t="s">
        <v>38</v>
      </c>
      <c r="G6" s="3"/>
      <c r="H6" s="4"/>
      <c r="I6" t="s">
        <v>38</v>
      </c>
      <c r="J6" s="3"/>
      <c r="K6" s="4"/>
      <c r="L6" t="s">
        <v>38</v>
      </c>
      <c r="M6" s="3"/>
      <c r="N6" s="3">
        <v>52</v>
      </c>
      <c r="O6" s="3">
        <v>35</v>
      </c>
      <c r="P6" t="s">
        <v>39</v>
      </c>
      <c r="Q6" s="3">
        <v>38</v>
      </c>
      <c r="R6" s="4">
        <v>400000</v>
      </c>
      <c r="S6" t="s">
        <v>39</v>
      </c>
      <c r="T6" s="2" t="s">
        <v>69</v>
      </c>
      <c r="U6" t="s">
        <v>38</v>
      </c>
      <c r="V6" s="3"/>
      <c r="W6" s="4"/>
      <c r="X6" t="s">
        <v>39</v>
      </c>
      <c r="Y6" s="3">
        <v>600</v>
      </c>
      <c r="Z6" s="3">
        <v>600</v>
      </c>
      <c r="AA6" s="3">
        <v>64</v>
      </c>
      <c r="AB6" s="3">
        <v>0</v>
      </c>
      <c r="AC6" t="s">
        <v>38</v>
      </c>
      <c r="AD6" s="3"/>
      <c r="AE6" s="3"/>
      <c r="AF6" t="s">
        <v>38</v>
      </c>
      <c r="AG6" s="3"/>
      <c r="AH6" t="s">
        <v>38</v>
      </c>
      <c r="AI6" s="3"/>
      <c r="AJ6" s="2"/>
      <c r="AK6" s="3">
        <v>600</v>
      </c>
      <c r="AL6" s="3">
        <v>0</v>
      </c>
      <c r="AM6" s="4">
        <v>0</v>
      </c>
      <c r="AN6" s="3">
        <v>87</v>
      </c>
    </row>
    <row r="7" spans="1:40" ht="57" x14ac:dyDescent="0.45">
      <c r="A7" s="2" t="s">
        <v>48</v>
      </c>
      <c r="B7" t="s">
        <v>38</v>
      </c>
      <c r="C7" s="3"/>
      <c r="D7" s="3"/>
      <c r="E7" s="4"/>
      <c r="F7" t="s">
        <v>38</v>
      </c>
      <c r="G7" s="3"/>
      <c r="H7" s="4"/>
      <c r="I7" t="s">
        <v>38</v>
      </c>
      <c r="J7" s="3"/>
      <c r="K7" s="4"/>
      <c r="L7" t="s">
        <v>38</v>
      </c>
      <c r="M7" s="3"/>
      <c r="N7" s="3">
        <v>289</v>
      </c>
      <c r="O7" s="3">
        <v>0</v>
      </c>
      <c r="P7" t="s">
        <v>39</v>
      </c>
      <c r="Q7" s="3">
        <v>289</v>
      </c>
      <c r="R7" s="4">
        <v>1263883</v>
      </c>
      <c r="S7" t="s">
        <v>39</v>
      </c>
      <c r="T7" s="2" t="s">
        <v>49</v>
      </c>
      <c r="U7" t="s">
        <v>39</v>
      </c>
      <c r="V7" s="3">
        <v>414</v>
      </c>
      <c r="W7" s="4">
        <v>2202121</v>
      </c>
      <c r="X7" t="s">
        <v>39</v>
      </c>
      <c r="Y7" s="3">
        <v>145</v>
      </c>
      <c r="Z7" s="3">
        <v>145</v>
      </c>
      <c r="AA7" s="3">
        <v>33</v>
      </c>
      <c r="AB7" s="3">
        <v>22</v>
      </c>
      <c r="AC7" t="s">
        <v>38</v>
      </c>
      <c r="AD7" s="3"/>
      <c r="AE7" s="3"/>
      <c r="AF7" t="s">
        <v>38</v>
      </c>
      <c r="AG7" s="3"/>
      <c r="AH7" t="s">
        <v>38</v>
      </c>
      <c r="AI7" s="3"/>
      <c r="AJ7" s="2"/>
      <c r="AK7" s="3">
        <v>167</v>
      </c>
      <c r="AL7" s="3">
        <v>0</v>
      </c>
      <c r="AM7" s="4">
        <v>0</v>
      </c>
      <c r="AN7" s="3">
        <v>289</v>
      </c>
    </row>
    <row r="8" spans="1:40" x14ac:dyDescent="0.45">
      <c r="A8" s="2" t="s">
        <v>76</v>
      </c>
      <c r="B8" t="s">
        <v>38</v>
      </c>
      <c r="C8" s="3"/>
      <c r="D8" s="3"/>
      <c r="E8" s="4"/>
      <c r="F8" t="s">
        <v>38</v>
      </c>
      <c r="G8" s="3"/>
      <c r="H8" s="4"/>
      <c r="I8" t="s">
        <v>38</v>
      </c>
      <c r="J8" s="3"/>
      <c r="K8" s="4"/>
      <c r="L8" t="s">
        <v>38</v>
      </c>
      <c r="M8" s="3"/>
      <c r="N8" s="3">
        <v>0</v>
      </c>
      <c r="O8" s="3">
        <v>0</v>
      </c>
      <c r="P8" t="s">
        <v>38</v>
      </c>
      <c r="Q8" s="3"/>
      <c r="R8" s="4"/>
      <c r="T8" s="2"/>
      <c r="U8" t="s">
        <v>39</v>
      </c>
      <c r="V8" s="3">
        <v>74</v>
      </c>
      <c r="W8" s="4">
        <v>65000</v>
      </c>
      <c r="X8" t="s">
        <v>39</v>
      </c>
      <c r="Y8" s="3">
        <v>25</v>
      </c>
      <c r="Z8" s="3">
        <v>0</v>
      </c>
      <c r="AA8" s="3">
        <v>6</v>
      </c>
      <c r="AB8" s="3">
        <v>0</v>
      </c>
      <c r="AC8" t="s">
        <v>38</v>
      </c>
      <c r="AD8" s="3"/>
      <c r="AE8" s="3"/>
      <c r="AF8" t="s">
        <v>38</v>
      </c>
      <c r="AG8" s="3"/>
      <c r="AH8" t="s">
        <v>38</v>
      </c>
      <c r="AI8" s="3"/>
      <c r="AJ8" s="2"/>
      <c r="AK8" s="3">
        <v>25</v>
      </c>
      <c r="AL8" s="3">
        <v>0</v>
      </c>
      <c r="AM8" s="4">
        <v>0</v>
      </c>
      <c r="AN8" s="3">
        <v>0</v>
      </c>
    </row>
    <row r="9" spans="1:40" x14ac:dyDescent="0.45">
      <c r="A9" s="2" t="s">
        <v>79</v>
      </c>
      <c r="B9" t="s">
        <v>38</v>
      </c>
      <c r="C9" s="3"/>
      <c r="D9" s="3"/>
      <c r="E9" s="4"/>
      <c r="F9" t="s">
        <v>38</v>
      </c>
      <c r="G9" s="3"/>
      <c r="H9" s="4"/>
      <c r="I9" t="s">
        <v>38</v>
      </c>
      <c r="J9" s="3"/>
      <c r="K9" s="4"/>
      <c r="L9" t="s">
        <v>39</v>
      </c>
      <c r="M9" s="3">
        <v>2</v>
      </c>
      <c r="N9" s="3">
        <v>0</v>
      </c>
      <c r="O9" s="3">
        <v>2</v>
      </c>
      <c r="P9" t="s">
        <v>38</v>
      </c>
      <c r="Q9" s="3"/>
      <c r="R9" s="4"/>
      <c r="T9" s="2"/>
      <c r="U9" t="s">
        <v>39</v>
      </c>
      <c r="V9" s="3">
        <v>2</v>
      </c>
      <c r="W9" s="4">
        <v>152000</v>
      </c>
      <c r="X9" t="s">
        <v>38</v>
      </c>
      <c r="Y9" s="3"/>
      <c r="Z9" s="3"/>
      <c r="AA9" s="3"/>
      <c r="AB9" s="3"/>
      <c r="AC9" t="s">
        <v>38</v>
      </c>
      <c r="AD9" s="3"/>
      <c r="AE9" s="3"/>
      <c r="AF9" t="s">
        <v>38</v>
      </c>
      <c r="AG9" s="3"/>
      <c r="AH9" t="s">
        <v>38</v>
      </c>
      <c r="AI9" s="3"/>
      <c r="AJ9" s="2"/>
      <c r="AK9" s="3">
        <v>0</v>
      </c>
      <c r="AL9" s="3">
        <v>0</v>
      </c>
      <c r="AM9" s="4">
        <v>0</v>
      </c>
      <c r="AN9" s="3">
        <v>2</v>
      </c>
    </row>
    <row r="10" spans="1:40" x14ac:dyDescent="0.45">
      <c r="A10" s="2" t="s">
        <v>60</v>
      </c>
      <c r="B10" t="s">
        <v>38</v>
      </c>
      <c r="C10" s="3"/>
      <c r="D10" s="3"/>
      <c r="E10" s="4"/>
      <c r="F10" t="s">
        <v>38</v>
      </c>
      <c r="G10" s="3"/>
      <c r="H10" s="4"/>
      <c r="I10" t="s">
        <v>38</v>
      </c>
      <c r="J10" s="3"/>
      <c r="K10" s="4"/>
      <c r="L10" t="s">
        <v>38</v>
      </c>
      <c r="M10" s="3"/>
      <c r="N10" s="3">
        <v>0</v>
      </c>
      <c r="O10" s="3">
        <v>0</v>
      </c>
      <c r="P10" t="s">
        <v>38</v>
      </c>
      <c r="Q10" s="3"/>
      <c r="R10" s="4"/>
      <c r="T10" s="2"/>
      <c r="U10" t="s">
        <v>39</v>
      </c>
      <c r="V10" s="3">
        <v>7</v>
      </c>
      <c r="W10" s="4">
        <v>45670</v>
      </c>
      <c r="X10" t="s">
        <v>39</v>
      </c>
      <c r="Y10" s="3">
        <v>187</v>
      </c>
      <c r="Z10" s="3">
        <v>187</v>
      </c>
      <c r="AA10" s="3">
        <v>10</v>
      </c>
      <c r="AB10" s="3">
        <v>0</v>
      </c>
      <c r="AC10" t="s">
        <v>39</v>
      </c>
      <c r="AD10" s="3">
        <v>6</v>
      </c>
      <c r="AE10" s="3">
        <v>6</v>
      </c>
      <c r="AF10" t="s">
        <v>38</v>
      </c>
      <c r="AG10" s="3"/>
      <c r="AH10" t="s">
        <v>38</v>
      </c>
      <c r="AI10" s="3"/>
      <c r="AJ10" s="2"/>
      <c r="AK10" s="3">
        <v>187</v>
      </c>
      <c r="AL10" s="3">
        <v>0</v>
      </c>
      <c r="AM10" s="4">
        <v>0</v>
      </c>
      <c r="AN10" s="3">
        <v>0</v>
      </c>
    </row>
    <row r="11" spans="1:40" x14ac:dyDescent="0.45">
      <c r="A11" s="2" t="s">
        <v>63</v>
      </c>
      <c r="B11" t="s">
        <v>39</v>
      </c>
      <c r="C11" s="3">
        <v>10</v>
      </c>
      <c r="D11" s="3">
        <v>10</v>
      </c>
      <c r="E11" s="4">
        <v>338142</v>
      </c>
      <c r="F11" t="s">
        <v>39</v>
      </c>
      <c r="G11" s="3">
        <v>3</v>
      </c>
      <c r="H11" s="4">
        <v>32760</v>
      </c>
      <c r="I11" t="s">
        <v>39</v>
      </c>
      <c r="J11" s="3">
        <v>3</v>
      </c>
      <c r="K11" s="4">
        <v>89400</v>
      </c>
      <c r="L11" t="s">
        <v>39</v>
      </c>
      <c r="M11" s="3">
        <v>10</v>
      </c>
      <c r="N11" s="3">
        <v>0</v>
      </c>
      <c r="O11" s="3">
        <v>0</v>
      </c>
      <c r="P11" t="s">
        <v>38</v>
      </c>
      <c r="Q11" s="3"/>
      <c r="R11" s="4"/>
      <c r="T11" s="2"/>
      <c r="U11" t="s">
        <v>38</v>
      </c>
      <c r="V11" s="3"/>
      <c r="W11" s="4"/>
      <c r="X11" t="s">
        <v>39</v>
      </c>
      <c r="Y11" s="3">
        <v>39</v>
      </c>
      <c r="Z11" s="3">
        <v>39</v>
      </c>
      <c r="AA11" s="3">
        <v>1</v>
      </c>
      <c r="AB11" s="3">
        <v>0</v>
      </c>
      <c r="AC11" t="s">
        <v>38</v>
      </c>
      <c r="AD11" s="3"/>
      <c r="AE11" s="3"/>
      <c r="AF11" t="s">
        <v>38</v>
      </c>
      <c r="AG11" s="3"/>
      <c r="AH11" t="s">
        <v>38</v>
      </c>
      <c r="AI11" s="3"/>
      <c r="AJ11" s="2"/>
      <c r="AK11" s="3">
        <v>39</v>
      </c>
      <c r="AL11" s="3">
        <v>0</v>
      </c>
      <c r="AM11" s="4">
        <v>370902</v>
      </c>
      <c r="AN11" s="3">
        <v>0</v>
      </c>
    </row>
    <row r="12" spans="1:40" ht="42.75" x14ac:dyDescent="0.45">
      <c r="A12" s="2" t="s">
        <v>65</v>
      </c>
      <c r="B12" t="s">
        <v>39</v>
      </c>
      <c r="C12" s="3">
        <v>14</v>
      </c>
      <c r="D12" s="3">
        <v>14</v>
      </c>
      <c r="E12" s="4">
        <v>672947</v>
      </c>
      <c r="F12" t="s">
        <v>38</v>
      </c>
      <c r="G12" s="3"/>
      <c r="H12" s="4"/>
      <c r="I12" t="s">
        <v>38</v>
      </c>
      <c r="J12" s="3"/>
      <c r="K12" s="4"/>
      <c r="L12" t="s">
        <v>38</v>
      </c>
      <c r="M12" s="3"/>
      <c r="N12" s="3">
        <v>4305</v>
      </c>
      <c r="O12" s="3">
        <v>2712</v>
      </c>
      <c r="P12" t="s">
        <v>39</v>
      </c>
      <c r="Q12" s="3">
        <v>7017</v>
      </c>
      <c r="R12" s="4">
        <v>31395177</v>
      </c>
      <c r="S12" t="s">
        <v>39</v>
      </c>
      <c r="T12" s="2" t="s">
        <v>47</v>
      </c>
      <c r="U12" t="s">
        <v>38</v>
      </c>
      <c r="V12" s="3"/>
      <c r="W12" s="4"/>
      <c r="X12" t="s">
        <v>39</v>
      </c>
      <c r="Y12" s="3">
        <v>574</v>
      </c>
      <c r="Z12" s="3">
        <v>574</v>
      </c>
      <c r="AA12" s="3">
        <v>60</v>
      </c>
      <c r="AB12" s="3">
        <v>0</v>
      </c>
      <c r="AC12" t="s">
        <v>38</v>
      </c>
      <c r="AD12" s="3"/>
      <c r="AE12" s="3"/>
      <c r="AF12" t="s">
        <v>38</v>
      </c>
      <c r="AG12" s="3"/>
      <c r="AH12" t="s">
        <v>38</v>
      </c>
      <c r="AI12" s="3"/>
      <c r="AJ12" s="2"/>
      <c r="AK12" s="3">
        <v>574</v>
      </c>
      <c r="AL12" s="3">
        <v>0</v>
      </c>
      <c r="AM12" s="4">
        <v>672947</v>
      </c>
      <c r="AN12" s="3">
        <v>7017</v>
      </c>
    </row>
    <row r="13" spans="1:40" x14ac:dyDescent="0.45">
      <c r="A13" s="2" t="s">
        <v>82</v>
      </c>
      <c r="B13" t="s">
        <v>38</v>
      </c>
      <c r="C13" s="3"/>
      <c r="D13" s="3"/>
      <c r="E13" s="4"/>
      <c r="F13" t="s">
        <v>38</v>
      </c>
      <c r="G13" s="3"/>
      <c r="H13" s="4"/>
      <c r="I13" t="s">
        <v>38</v>
      </c>
      <c r="J13" s="3"/>
      <c r="K13" s="4"/>
      <c r="L13" t="s">
        <v>38</v>
      </c>
      <c r="M13" s="3"/>
      <c r="N13" s="3">
        <v>0</v>
      </c>
      <c r="O13" s="3">
        <v>0</v>
      </c>
      <c r="P13" t="s">
        <v>38</v>
      </c>
      <c r="Q13" s="3"/>
      <c r="R13" s="4"/>
      <c r="T13" s="2"/>
      <c r="U13" t="s">
        <v>38</v>
      </c>
      <c r="V13" s="3"/>
      <c r="W13" s="4"/>
      <c r="X13" t="s">
        <v>38</v>
      </c>
      <c r="Y13" s="3"/>
      <c r="Z13" s="3"/>
      <c r="AA13" s="3"/>
      <c r="AB13" s="3"/>
      <c r="AC13" t="s">
        <v>38</v>
      </c>
      <c r="AD13" s="3"/>
      <c r="AE13" s="3"/>
      <c r="AF13" t="s">
        <v>38</v>
      </c>
      <c r="AG13" s="3"/>
      <c r="AH13" t="s">
        <v>38</v>
      </c>
      <c r="AI13" s="3"/>
      <c r="AJ13" s="2"/>
      <c r="AK13" s="3">
        <v>0</v>
      </c>
      <c r="AL13" s="3">
        <v>0</v>
      </c>
      <c r="AM13" s="4">
        <v>0</v>
      </c>
      <c r="AN13" s="3">
        <v>0</v>
      </c>
    </row>
    <row r="14" spans="1:40" x14ac:dyDescent="0.45">
      <c r="A14" s="2" t="s">
        <v>92</v>
      </c>
      <c r="B14" t="s">
        <v>38</v>
      </c>
      <c r="C14" s="3"/>
      <c r="D14" s="3"/>
      <c r="E14" s="4"/>
      <c r="F14" t="s">
        <v>38</v>
      </c>
      <c r="G14" s="3"/>
      <c r="H14" s="4"/>
      <c r="I14" t="s">
        <v>38</v>
      </c>
      <c r="J14" s="3"/>
      <c r="K14" s="4"/>
      <c r="L14" t="s">
        <v>39</v>
      </c>
      <c r="M14" s="3">
        <v>1</v>
      </c>
      <c r="N14" s="3">
        <v>0</v>
      </c>
      <c r="O14" s="3">
        <v>1</v>
      </c>
      <c r="P14" t="s">
        <v>39</v>
      </c>
      <c r="Q14" s="3">
        <v>20</v>
      </c>
      <c r="R14" s="4">
        <v>5000</v>
      </c>
      <c r="S14" t="s">
        <v>39</v>
      </c>
      <c r="T14" s="2" t="s">
        <v>93</v>
      </c>
      <c r="U14" t="s">
        <v>39</v>
      </c>
      <c r="V14" s="3">
        <v>97</v>
      </c>
      <c r="W14" s="4">
        <v>10000</v>
      </c>
      <c r="X14" t="s">
        <v>38</v>
      </c>
      <c r="Y14" s="3"/>
      <c r="Z14" s="3"/>
      <c r="AA14" s="3"/>
      <c r="AB14" s="3"/>
      <c r="AC14" t="s">
        <v>39</v>
      </c>
      <c r="AD14" s="3">
        <v>1</v>
      </c>
      <c r="AE14" s="3">
        <v>1</v>
      </c>
      <c r="AF14" t="s">
        <v>38</v>
      </c>
      <c r="AG14" s="3"/>
      <c r="AH14" t="s">
        <v>38</v>
      </c>
      <c r="AI14" s="3"/>
      <c r="AJ14" s="2"/>
      <c r="AK14" s="3">
        <v>0</v>
      </c>
      <c r="AL14" s="3">
        <v>0</v>
      </c>
      <c r="AM14" s="4">
        <v>0</v>
      </c>
      <c r="AN14" s="3">
        <v>1</v>
      </c>
    </row>
    <row r="15" spans="1:40" x14ac:dyDescent="0.45">
      <c r="A15" s="2" t="s">
        <v>43</v>
      </c>
      <c r="B15" t="s">
        <v>38</v>
      </c>
      <c r="C15" s="3"/>
      <c r="D15" s="3"/>
      <c r="E15" s="4"/>
      <c r="F15" t="s">
        <v>38</v>
      </c>
      <c r="G15" s="3"/>
      <c r="H15" s="4"/>
      <c r="I15" t="s">
        <v>38</v>
      </c>
      <c r="J15" s="3"/>
      <c r="K15" s="4"/>
      <c r="L15" t="s">
        <v>38</v>
      </c>
      <c r="M15" s="3"/>
      <c r="N15" s="3">
        <v>0</v>
      </c>
      <c r="O15" s="3">
        <v>0</v>
      </c>
      <c r="P15" t="s">
        <v>38</v>
      </c>
      <c r="Q15" s="3"/>
      <c r="R15" s="4"/>
      <c r="T15" s="2"/>
      <c r="U15" t="s">
        <v>38</v>
      </c>
      <c r="V15" s="3"/>
      <c r="W15" s="4"/>
      <c r="X15" t="s">
        <v>39</v>
      </c>
      <c r="Y15" s="3">
        <v>200</v>
      </c>
      <c r="Z15" s="3">
        <v>200</v>
      </c>
      <c r="AA15" s="3">
        <v>0</v>
      </c>
      <c r="AB15" s="3">
        <v>0</v>
      </c>
      <c r="AC15" t="s">
        <v>38</v>
      </c>
      <c r="AD15" s="3"/>
      <c r="AE15" s="3"/>
      <c r="AF15" t="s">
        <v>38</v>
      </c>
      <c r="AG15" s="3"/>
      <c r="AH15" t="s">
        <v>39</v>
      </c>
      <c r="AI15" s="3">
        <v>67</v>
      </c>
      <c r="AJ15" s="2" t="s">
        <v>44</v>
      </c>
      <c r="AK15" s="3">
        <v>200</v>
      </c>
      <c r="AL15" s="3">
        <v>67</v>
      </c>
      <c r="AM15" s="4">
        <v>0</v>
      </c>
      <c r="AN15" s="3">
        <v>0</v>
      </c>
    </row>
    <row r="16" spans="1:40" ht="28.5" x14ac:dyDescent="0.45">
      <c r="A16" s="2" t="s">
        <v>68</v>
      </c>
      <c r="B16" t="s">
        <v>39</v>
      </c>
      <c r="C16" s="3">
        <v>16</v>
      </c>
      <c r="D16" s="3">
        <v>16</v>
      </c>
      <c r="E16" s="4">
        <v>655028</v>
      </c>
      <c r="F16" t="s">
        <v>39</v>
      </c>
      <c r="G16" s="3">
        <v>5</v>
      </c>
      <c r="H16" s="4">
        <v>225000</v>
      </c>
      <c r="I16" t="s">
        <v>38</v>
      </c>
      <c r="J16" s="3"/>
      <c r="K16" s="4"/>
      <c r="L16" t="s">
        <v>39</v>
      </c>
      <c r="M16" s="3">
        <v>12</v>
      </c>
      <c r="N16" s="3">
        <v>1</v>
      </c>
      <c r="O16" s="3">
        <v>5</v>
      </c>
      <c r="P16" t="s">
        <v>39</v>
      </c>
      <c r="Q16" s="3">
        <v>4</v>
      </c>
      <c r="R16" s="4">
        <v>3600</v>
      </c>
      <c r="S16" t="s">
        <v>39</v>
      </c>
      <c r="T16" s="2" t="s">
        <v>69</v>
      </c>
      <c r="U16" t="s">
        <v>38</v>
      </c>
      <c r="V16" s="3"/>
      <c r="W16" s="4"/>
      <c r="X16" t="s">
        <v>38</v>
      </c>
      <c r="Y16" s="3"/>
      <c r="Z16" s="3"/>
      <c r="AA16" s="3"/>
      <c r="AB16" s="3"/>
      <c r="AC16" t="s">
        <v>38</v>
      </c>
      <c r="AD16" s="3"/>
      <c r="AE16" s="3"/>
      <c r="AF16" t="s">
        <v>38</v>
      </c>
      <c r="AG16" s="3"/>
      <c r="AH16" t="s">
        <v>38</v>
      </c>
      <c r="AI16" s="3"/>
      <c r="AJ16" s="2"/>
      <c r="AK16" s="3">
        <v>0</v>
      </c>
      <c r="AL16" s="3">
        <v>0</v>
      </c>
      <c r="AM16" s="4">
        <v>880028</v>
      </c>
      <c r="AN16" s="3">
        <v>6</v>
      </c>
    </row>
    <row r="17" spans="1:40" x14ac:dyDescent="0.45">
      <c r="A17" s="2" t="s">
        <v>52</v>
      </c>
      <c r="B17" t="s">
        <v>39</v>
      </c>
      <c r="C17" s="3">
        <v>7</v>
      </c>
      <c r="D17" s="3">
        <v>9</v>
      </c>
      <c r="E17" s="4">
        <v>295925</v>
      </c>
      <c r="F17" t="s">
        <v>39</v>
      </c>
      <c r="G17" s="3">
        <v>2</v>
      </c>
      <c r="H17" s="4">
        <v>20000</v>
      </c>
      <c r="I17" t="s">
        <v>38</v>
      </c>
      <c r="J17" s="3"/>
      <c r="K17" s="4"/>
      <c r="L17" t="s">
        <v>39</v>
      </c>
      <c r="M17" s="3">
        <v>2</v>
      </c>
      <c r="N17" s="3">
        <v>140</v>
      </c>
      <c r="O17" s="3">
        <v>0</v>
      </c>
      <c r="P17" t="s">
        <v>38</v>
      </c>
      <c r="Q17" s="3"/>
      <c r="R17" s="4"/>
      <c r="T17" s="2"/>
      <c r="U17" t="s">
        <v>38</v>
      </c>
      <c r="V17" s="3"/>
      <c r="W17" s="4"/>
      <c r="X17" t="s">
        <v>38</v>
      </c>
      <c r="Y17" s="3"/>
      <c r="Z17" s="3"/>
      <c r="AA17" s="3"/>
      <c r="AB17" s="3"/>
      <c r="AC17" t="s">
        <v>39</v>
      </c>
      <c r="AD17" s="3">
        <v>1</v>
      </c>
      <c r="AE17" s="3">
        <v>1</v>
      </c>
      <c r="AF17" t="s">
        <v>38</v>
      </c>
      <c r="AG17" s="3"/>
      <c r="AH17" t="s">
        <v>38</v>
      </c>
      <c r="AI17" s="3"/>
      <c r="AJ17" s="2"/>
      <c r="AK17" s="3">
        <v>0</v>
      </c>
      <c r="AL17" s="3">
        <v>0</v>
      </c>
      <c r="AM17" s="4">
        <v>315925</v>
      </c>
      <c r="AN17" s="3">
        <v>140</v>
      </c>
    </row>
    <row r="18" spans="1:40" ht="42.75" x14ac:dyDescent="0.45">
      <c r="A18" s="2" t="s">
        <v>46</v>
      </c>
      <c r="B18" t="s">
        <v>38</v>
      </c>
      <c r="C18" s="3"/>
      <c r="D18" s="3"/>
      <c r="E18" s="4"/>
      <c r="F18" t="s">
        <v>38</v>
      </c>
      <c r="G18" s="3"/>
      <c r="H18" s="4"/>
      <c r="I18" t="s">
        <v>39</v>
      </c>
      <c r="J18" s="3">
        <v>915</v>
      </c>
      <c r="K18" s="4">
        <v>3229399</v>
      </c>
      <c r="L18" t="s">
        <v>39</v>
      </c>
      <c r="M18" s="3">
        <v>8</v>
      </c>
      <c r="N18" s="3">
        <v>648</v>
      </c>
      <c r="O18" s="3">
        <v>85</v>
      </c>
      <c r="P18" t="s">
        <v>39</v>
      </c>
      <c r="Q18" s="3">
        <v>733</v>
      </c>
      <c r="R18" s="4">
        <v>4983973</v>
      </c>
      <c r="S18" t="s">
        <v>39</v>
      </c>
      <c r="T18" s="2" t="s">
        <v>47</v>
      </c>
      <c r="U18" t="s">
        <v>39</v>
      </c>
      <c r="V18" s="3">
        <v>70</v>
      </c>
      <c r="W18" s="4">
        <v>401629</v>
      </c>
      <c r="X18" t="s">
        <v>39</v>
      </c>
      <c r="Y18" s="3">
        <v>283</v>
      </c>
      <c r="Z18" s="3">
        <v>283</v>
      </c>
      <c r="AA18" s="3">
        <v>0</v>
      </c>
      <c r="AB18" s="3">
        <v>18</v>
      </c>
      <c r="AC18" t="s">
        <v>39</v>
      </c>
      <c r="AD18" s="3">
        <v>16</v>
      </c>
      <c r="AE18" s="3">
        <v>1</v>
      </c>
      <c r="AF18" t="s">
        <v>38</v>
      </c>
      <c r="AG18" s="3"/>
      <c r="AH18" t="s">
        <v>38</v>
      </c>
      <c r="AI18" s="3"/>
      <c r="AJ18" s="2"/>
      <c r="AK18" s="3">
        <v>301</v>
      </c>
      <c r="AL18" s="3">
        <v>0</v>
      </c>
      <c r="AM18" s="4">
        <v>0</v>
      </c>
      <c r="AN18" s="3">
        <v>733</v>
      </c>
    </row>
    <row r="19" spans="1:40" ht="42.75" x14ac:dyDescent="0.45">
      <c r="A19" s="2" t="s">
        <v>87</v>
      </c>
      <c r="B19" t="s">
        <v>38</v>
      </c>
      <c r="C19" s="3"/>
      <c r="D19" s="3"/>
      <c r="E19" s="4"/>
      <c r="F19" t="s">
        <v>38</v>
      </c>
      <c r="G19" s="3"/>
      <c r="H19" s="4"/>
      <c r="I19" t="s">
        <v>38</v>
      </c>
      <c r="J19" s="3"/>
      <c r="K19" s="4"/>
      <c r="L19" t="s">
        <v>39</v>
      </c>
      <c r="M19" s="3">
        <v>10</v>
      </c>
      <c r="N19" s="3">
        <v>70</v>
      </c>
      <c r="O19" s="3">
        <v>30</v>
      </c>
      <c r="P19" t="s">
        <v>39</v>
      </c>
      <c r="Q19" s="3">
        <v>70</v>
      </c>
      <c r="R19" s="4">
        <v>192000</v>
      </c>
      <c r="S19" t="s">
        <v>39</v>
      </c>
      <c r="T19" s="2" t="s">
        <v>47</v>
      </c>
      <c r="U19" t="s">
        <v>38</v>
      </c>
      <c r="V19" s="3"/>
      <c r="W19" s="4"/>
      <c r="X19" t="s">
        <v>38</v>
      </c>
      <c r="Y19" s="3"/>
      <c r="Z19" s="3"/>
      <c r="AA19" s="3"/>
      <c r="AB19" s="3"/>
      <c r="AC19" t="s">
        <v>38</v>
      </c>
      <c r="AD19" s="3"/>
      <c r="AE19" s="3"/>
      <c r="AF19" t="s">
        <v>38</v>
      </c>
      <c r="AG19" s="3"/>
      <c r="AH19" t="s">
        <v>38</v>
      </c>
      <c r="AI19" s="3"/>
      <c r="AJ19" s="2"/>
      <c r="AK19" s="3">
        <v>0</v>
      </c>
      <c r="AL19" s="3">
        <v>0</v>
      </c>
      <c r="AM19" s="4">
        <v>0</v>
      </c>
      <c r="AN19" s="3">
        <v>100</v>
      </c>
    </row>
    <row r="20" spans="1:40" x14ac:dyDescent="0.45">
      <c r="A20" s="2" t="s">
        <v>50</v>
      </c>
      <c r="B20" t="s">
        <v>38</v>
      </c>
      <c r="C20" s="3"/>
      <c r="D20" s="3"/>
      <c r="E20" s="4"/>
      <c r="F20" t="s">
        <v>38</v>
      </c>
      <c r="G20" s="3"/>
      <c r="H20" s="4"/>
      <c r="I20" t="s">
        <v>38</v>
      </c>
      <c r="J20" s="3"/>
      <c r="K20" s="4"/>
      <c r="L20" t="s">
        <v>38</v>
      </c>
      <c r="M20" s="3"/>
      <c r="N20" s="3">
        <v>0</v>
      </c>
      <c r="O20" s="3">
        <v>9</v>
      </c>
      <c r="P20" t="s">
        <v>38</v>
      </c>
      <c r="Q20" s="3"/>
      <c r="R20" s="4"/>
      <c r="T20" s="2"/>
      <c r="U20" t="s">
        <v>38</v>
      </c>
      <c r="V20" s="3"/>
      <c r="W20" s="4"/>
      <c r="X20" t="s">
        <v>39</v>
      </c>
      <c r="Y20" s="3">
        <v>45</v>
      </c>
      <c r="Z20" s="3">
        <v>10</v>
      </c>
      <c r="AA20" s="3">
        <v>1</v>
      </c>
      <c r="AB20" s="3">
        <v>0</v>
      </c>
      <c r="AC20" t="s">
        <v>38</v>
      </c>
      <c r="AD20" s="3"/>
      <c r="AE20" s="3"/>
      <c r="AF20" t="s">
        <v>38</v>
      </c>
      <c r="AG20" s="3"/>
      <c r="AH20" t="s">
        <v>38</v>
      </c>
      <c r="AI20" s="3"/>
      <c r="AJ20" s="2"/>
      <c r="AK20" s="3">
        <v>45</v>
      </c>
      <c r="AL20" s="3">
        <v>0</v>
      </c>
      <c r="AM20" s="4">
        <v>0</v>
      </c>
      <c r="AN20" s="3">
        <v>9</v>
      </c>
    </row>
    <row r="21" spans="1:40" ht="42.75" x14ac:dyDescent="0.45">
      <c r="A21" s="2" t="s">
        <v>72</v>
      </c>
      <c r="B21" t="s">
        <v>38</v>
      </c>
      <c r="C21" s="3"/>
      <c r="D21" s="3"/>
      <c r="E21" s="4"/>
      <c r="F21" t="s">
        <v>38</v>
      </c>
      <c r="G21" s="3"/>
      <c r="H21" s="4"/>
      <c r="I21" t="s">
        <v>38</v>
      </c>
      <c r="J21" s="3"/>
      <c r="K21" s="4"/>
      <c r="L21" t="s">
        <v>38</v>
      </c>
      <c r="M21" s="3"/>
      <c r="N21" s="3">
        <v>26</v>
      </c>
      <c r="O21" s="3">
        <v>0</v>
      </c>
      <c r="P21" t="s">
        <v>39</v>
      </c>
      <c r="Q21" s="3">
        <v>26</v>
      </c>
      <c r="R21" s="4">
        <v>48000</v>
      </c>
      <c r="S21" t="s">
        <v>39</v>
      </c>
      <c r="T21" s="2" t="s">
        <v>67</v>
      </c>
      <c r="U21" t="s">
        <v>38</v>
      </c>
      <c r="V21" s="3"/>
      <c r="W21" s="4"/>
      <c r="X21" t="s">
        <v>38</v>
      </c>
      <c r="Y21" s="3"/>
      <c r="Z21" s="3"/>
      <c r="AA21" s="3"/>
      <c r="AB21" s="3"/>
      <c r="AC21" t="s">
        <v>38</v>
      </c>
      <c r="AD21" s="3"/>
      <c r="AE21" s="3"/>
      <c r="AF21" t="s">
        <v>38</v>
      </c>
      <c r="AG21" s="3"/>
      <c r="AH21" t="s">
        <v>38</v>
      </c>
      <c r="AI21" s="3"/>
      <c r="AJ21" s="2"/>
      <c r="AK21" s="3">
        <v>0</v>
      </c>
      <c r="AL21" s="3">
        <v>0</v>
      </c>
      <c r="AM21" s="4">
        <v>0</v>
      </c>
      <c r="AN21" s="3">
        <v>26</v>
      </c>
    </row>
    <row r="22" spans="1:40" x14ac:dyDescent="0.45">
      <c r="A22" s="2" t="s">
        <v>64</v>
      </c>
      <c r="B22" t="s">
        <v>38</v>
      </c>
      <c r="C22" s="3"/>
      <c r="D22" s="3"/>
      <c r="E22" s="4"/>
      <c r="F22" t="s">
        <v>38</v>
      </c>
      <c r="G22" s="3"/>
      <c r="H22" s="4"/>
      <c r="I22" t="s">
        <v>38</v>
      </c>
      <c r="J22" s="3">
        <v>99</v>
      </c>
      <c r="K22" s="4">
        <v>99</v>
      </c>
      <c r="L22" t="s">
        <v>38</v>
      </c>
      <c r="M22" s="3">
        <v>99</v>
      </c>
      <c r="N22" s="3">
        <v>0</v>
      </c>
      <c r="O22" s="3">
        <v>6</v>
      </c>
      <c r="P22" t="s">
        <v>38</v>
      </c>
      <c r="Q22" s="3"/>
      <c r="R22" s="4"/>
      <c r="T22" s="2"/>
      <c r="U22" t="s">
        <v>38</v>
      </c>
      <c r="V22" s="3"/>
      <c r="W22" s="4"/>
      <c r="X22" t="s">
        <v>39</v>
      </c>
      <c r="Y22" s="3">
        <v>45</v>
      </c>
      <c r="Z22" s="3">
        <v>0</v>
      </c>
      <c r="AA22" s="3">
        <v>0</v>
      </c>
      <c r="AB22" s="3">
        <v>73</v>
      </c>
      <c r="AC22" t="s">
        <v>38</v>
      </c>
      <c r="AD22" s="3"/>
      <c r="AE22" s="3"/>
      <c r="AF22" t="s">
        <v>38</v>
      </c>
      <c r="AG22" s="3"/>
      <c r="AH22" t="s">
        <v>38</v>
      </c>
      <c r="AI22" s="3"/>
      <c r="AJ22" s="2"/>
      <c r="AK22" s="3">
        <v>118</v>
      </c>
      <c r="AL22" s="3">
        <v>0</v>
      </c>
      <c r="AM22" s="4">
        <v>0</v>
      </c>
      <c r="AN22" s="3">
        <v>6</v>
      </c>
    </row>
    <row r="23" spans="1:40" ht="28.5" x14ac:dyDescent="0.45">
      <c r="A23" s="2" t="s">
        <v>85</v>
      </c>
      <c r="B23" t="s">
        <v>38</v>
      </c>
      <c r="C23" s="3"/>
      <c r="D23" s="3"/>
      <c r="E23" s="4"/>
      <c r="F23" t="s">
        <v>38</v>
      </c>
      <c r="G23" s="3"/>
      <c r="H23" s="4"/>
      <c r="I23" t="s">
        <v>38</v>
      </c>
      <c r="J23" s="3"/>
      <c r="K23" s="4"/>
      <c r="L23" t="s">
        <v>38</v>
      </c>
      <c r="M23" s="3"/>
      <c r="N23" s="3">
        <v>30</v>
      </c>
      <c r="O23" s="3">
        <v>0</v>
      </c>
      <c r="P23" t="s">
        <v>39</v>
      </c>
      <c r="Q23" s="3">
        <v>41</v>
      </c>
      <c r="R23" s="4">
        <v>10000</v>
      </c>
      <c r="S23" t="s">
        <v>39</v>
      </c>
      <c r="T23" s="2" t="s">
        <v>86</v>
      </c>
      <c r="U23" t="s">
        <v>39</v>
      </c>
      <c r="V23" s="3">
        <v>1</v>
      </c>
      <c r="W23" s="4">
        <v>4000</v>
      </c>
      <c r="X23" t="s">
        <v>38</v>
      </c>
      <c r="Y23" s="3"/>
      <c r="Z23" s="3"/>
      <c r="AA23" s="3"/>
      <c r="AB23" s="3"/>
      <c r="AC23" t="s">
        <v>38</v>
      </c>
      <c r="AD23" s="3"/>
      <c r="AE23" s="3"/>
      <c r="AF23" t="s">
        <v>38</v>
      </c>
      <c r="AG23" s="3"/>
      <c r="AH23" t="s">
        <v>38</v>
      </c>
      <c r="AI23" s="3"/>
      <c r="AJ23" s="2"/>
      <c r="AK23" s="3">
        <v>0</v>
      </c>
      <c r="AL23" s="3">
        <v>0</v>
      </c>
      <c r="AM23" s="4">
        <v>0</v>
      </c>
      <c r="AN23" s="3">
        <v>30</v>
      </c>
    </row>
    <row r="24" spans="1:40" ht="42.75" x14ac:dyDescent="0.45">
      <c r="A24" s="2" t="s">
        <v>57</v>
      </c>
      <c r="B24" t="s">
        <v>39</v>
      </c>
      <c r="C24" s="3">
        <v>12</v>
      </c>
      <c r="D24" s="3">
        <v>13</v>
      </c>
      <c r="E24" s="4">
        <v>734456</v>
      </c>
      <c r="F24" t="s">
        <v>39</v>
      </c>
      <c r="G24" s="3">
        <v>4</v>
      </c>
      <c r="H24" s="4">
        <v>33097</v>
      </c>
      <c r="I24" t="s">
        <v>39</v>
      </c>
      <c r="J24" s="3">
        <v>1</v>
      </c>
      <c r="K24" s="4">
        <v>25700</v>
      </c>
      <c r="L24" t="s">
        <v>39</v>
      </c>
      <c r="M24" s="3">
        <v>4</v>
      </c>
      <c r="N24" s="3">
        <v>421</v>
      </c>
      <c r="O24" s="3">
        <v>37</v>
      </c>
      <c r="P24" t="s">
        <v>39</v>
      </c>
      <c r="Q24" s="3">
        <v>73</v>
      </c>
      <c r="R24" s="4">
        <v>37251</v>
      </c>
      <c r="S24" t="s">
        <v>39</v>
      </c>
      <c r="T24" s="2" t="s">
        <v>58</v>
      </c>
      <c r="U24" t="s">
        <v>38</v>
      </c>
      <c r="V24" s="3"/>
      <c r="W24" s="4"/>
      <c r="X24" t="s">
        <v>38</v>
      </c>
      <c r="Y24" s="3"/>
      <c r="Z24" s="3"/>
      <c r="AA24" s="3"/>
      <c r="AB24" s="3"/>
      <c r="AC24" t="s">
        <v>38</v>
      </c>
      <c r="AD24" s="3"/>
      <c r="AE24" s="3"/>
      <c r="AF24" t="s">
        <v>38</v>
      </c>
      <c r="AG24" s="3"/>
      <c r="AH24" t="s">
        <v>38</v>
      </c>
      <c r="AI24" s="3"/>
      <c r="AJ24" s="2"/>
      <c r="AK24" s="3">
        <v>0</v>
      </c>
      <c r="AL24" s="3">
        <v>0</v>
      </c>
      <c r="AM24" s="4">
        <v>767553</v>
      </c>
      <c r="AN24" s="3">
        <v>458</v>
      </c>
    </row>
    <row r="25" spans="1:40" ht="42.75" x14ac:dyDescent="0.45">
      <c r="A25" s="2" t="s">
        <v>61</v>
      </c>
      <c r="B25" t="s">
        <v>38</v>
      </c>
      <c r="C25" s="3"/>
      <c r="D25" s="3"/>
      <c r="E25" s="4"/>
      <c r="F25" t="s">
        <v>38</v>
      </c>
      <c r="G25" s="3"/>
      <c r="H25" s="4"/>
      <c r="I25" t="s">
        <v>38</v>
      </c>
      <c r="J25" s="3"/>
      <c r="K25" s="4"/>
      <c r="L25" t="s">
        <v>38</v>
      </c>
      <c r="M25" s="3"/>
      <c r="N25" s="3">
        <v>30</v>
      </c>
      <c r="O25" s="3">
        <v>0</v>
      </c>
      <c r="P25" t="s">
        <v>39</v>
      </c>
      <c r="Q25" s="3">
        <v>30</v>
      </c>
      <c r="R25" s="4">
        <v>137911</v>
      </c>
      <c r="S25" t="s">
        <v>39</v>
      </c>
      <c r="T25" s="2" t="s">
        <v>47</v>
      </c>
      <c r="U25" t="s">
        <v>38</v>
      </c>
      <c r="V25" s="3"/>
      <c r="W25" s="4"/>
      <c r="X25" t="s">
        <v>39</v>
      </c>
      <c r="Y25" s="3">
        <v>94</v>
      </c>
      <c r="Z25" s="3">
        <v>94</v>
      </c>
      <c r="AA25" s="3">
        <v>13</v>
      </c>
      <c r="AB25" s="3">
        <v>28</v>
      </c>
      <c r="AC25" t="s">
        <v>39</v>
      </c>
      <c r="AD25" s="3">
        <v>43</v>
      </c>
      <c r="AE25" s="3">
        <v>39</v>
      </c>
      <c r="AF25" t="s">
        <v>38</v>
      </c>
      <c r="AG25" s="3"/>
      <c r="AH25" t="s">
        <v>38</v>
      </c>
      <c r="AI25" s="3"/>
      <c r="AJ25" s="2"/>
      <c r="AK25" s="3">
        <v>122</v>
      </c>
      <c r="AL25" s="3">
        <v>0</v>
      </c>
      <c r="AM25" s="4">
        <v>0</v>
      </c>
      <c r="AN25" s="3">
        <v>30</v>
      </c>
    </row>
    <row r="26" spans="1:40" x14ac:dyDescent="0.45">
      <c r="A26" s="2" t="s">
        <v>42</v>
      </c>
      <c r="B26" t="s">
        <v>38</v>
      </c>
      <c r="C26" s="3"/>
      <c r="D26" s="3"/>
      <c r="E26" s="4"/>
      <c r="F26" t="s">
        <v>38</v>
      </c>
      <c r="G26" s="3"/>
      <c r="H26" s="4"/>
      <c r="I26" t="s">
        <v>38</v>
      </c>
      <c r="J26" s="3"/>
      <c r="K26" s="4"/>
      <c r="L26" t="s">
        <v>38</v>
      </c>
      <c r="M26" s="3"/>
      <c r="N26" s="3">
        <v>0</v>
      </c>
      <c r="O26" s="3">
        <v>0</v>
      </c>
      <c r="P26" t="s">
        <v>38</v>
      </c>
      <c r="Q26" s="3"/>
      <c r="R26" s="4"/>
      <c r="T26" s="2"/>
      <c r="U26" t="s">
        <v>39</v>
      </c>
      <c r="V26" s="3">
        <v>4</v>
      </c>
      <c r="W26" s="4">
        <v>400000</v>
      </c>
      <c r="X26" t="s">
        <v>39</v>
      </c>
      <c r="Y26" s="3">
        <v>74</v>
      </c>
      <c r="Z26" s="3">
        <v>74</v>
      </c>
      <c r="AA26" s="3">
        <v>4</v>
      </c>
      <c r="AB26" s="3">
        <v>0</v>
      </c>
      <c r="AC26" t="s">
        <v>38</v>
      </c>
      <c r="AD26" s="3"/>
      <c r="AE26" s="3"/>
      <c r="AF26" t="s">
        <v>38</v>
      </c>
      <c r="AG26" s="3"/>
      <c r="AH26" t="s">
        <v>38</v>
      </c>
      <c r="AI26" s="3"/>
      <c r="AJ26" s="2"/>
      <c r="AK26" s="3">
        <v>74</v>
      </c>
      <c r="AL26" s="3">
        <v>0</v>
      </c>
      <c r="AM26" s="4">
        <v>0</v>
      </c>
      <c r="AN26" s="3">
        <v>0</v>
      </c>
    </row>
    <row r="27" spans="1:40" ht="42.75" x14ac:dyDescent="0.45">
      <c r="A27" s="2" t="s">
        <v>77</v>
      </c>
      <c r="B27" t="s">
        <v>38</v>
      </c>
      <c r="C27" s="3"/>
      <c r="D27" s="3"/>
      <c r="E27" s="4"/>
      <c r="F27" t="s">
        <v>38</v>
      </c>
      <c r="G27" s="3"/>
      <c r="H27" s="4"/>
      <c r="I27" t="s">
        <v>38</v>
      </c>
      <c r="J27" s="3"/>
      <c r="K27" s="4"/>
      <c r="L27" t="s">
        <v>38</v>
      </c>
      <c r="M27" s="3"/>
      <c r="N27" s="3">
        <v>160</v>
      </c>
      <c r="O27" s="3">
        <v>30</v>
      </c>
      <c r="P27" t="s">
        <v>39</v>
      </c>
      <c r="Q27" s="3">
        <v>150</v>
      </c>
      <c r="R27" s="4">
        <v>1000000</v>
      </c>
      <c r="S27" t="s">
        <v>39</v>
      </c>
      <c r="T27" s="2" t="s">
        <v>67</v>
      </c>
      <c r="U27" t="s">
        <v>38</v>
      </c>
      <c r="V27" s="3"/>
      <c r="W27" s="4"/>
      <c r="X27" t="s">
        <v>38</v>
      </c>
      <c r="Y27" s="3"/>
      <c r="Z27" s="3"/>
      <c r="AA27" s="3"/>
      <c r="AB27" s="3"/>
      <c r="AC27" t="s">
        <v>38</v>
      </c>
      <c r="AD27" s="3"/>
      <c r="AE27" s="3"/>
      <c r="AF27" t="s">
        <v>38</v>
      </c>
      <c r="AG27" s="3"/>
      <c r="AH27" t="s">
        <v>38</v>
      </c>
      <c r="AI27" s="3"/>
      <c r="AJ27" s="2"/>
      <c r="AK27" s="3">
        <v>0</v>
      </c>
      <c r="AL27" s="3">
        <v>0</v>
      </c>
      <c r="AM27" s="4">
        <v>0</v>
      </c>
      <c r="AN27" s="3">
        <v>190</v>
      </c>
    </row>
    <row r="28" spans="1:40" x14ac:dyDescent="0.45">
      <c r="A28" s="2" t="s">
        <v>45</v>
      </c>
      <c r="B28" t="s">
        <v>39</v>
      </c>
      <c r="C28" s="3">
        <v>14</v>
      </c>
      <c r="D28" s="3">
        <v>14</v>
      </c>
      <c r="E28" s="4">
        <v>346085</v>
      </c>
      <c r="F28" t="s">
        <v>39</v>
      </c>
      <c r="G28" s="3">
        <v>39</v>
      </c>
      <c r="H28" s="4">
        <v>975694</v>
      </c>
      <c r="I28" t="s">
        <v>39</v>
      </c>
      <c r="J28" s="3">
        <v>1</v>
      </c>
      <c r="K28" s="4">
        <v>12571</v>
      </c>
      <c r="L28" t="s">
        <v>39</v>
      </c>
      <c r="M28" s="3">
        <v>39</v>
      </c>
      <c r="N28" s="3">
        <v>0</v>
      </c>
      <c r="O28" s="3">
        <v>0</v>
      </c>
      <c r="P28" t="s">
        <v>38</v>
      </c>
      <c r="Q28" s="3"/>
      <c r="R28" s="4"/>
      <c r="T28" s="2"/>
      <c r="U28" t="s">
        <v>38</v>
      </c>
      <c r="V28" s="3"/>
      <c r="W28" s="4"/>
      <c r="X28" t="s">
        <v>38</v>
      </c>
      <c r="Y28" s="3"/>
      <c r="Z28" s="3"/>
      <c r="AA28" s="3"/>
      <c r="AB28" s="3"/>
      <c r="AC28" t="s">
        <v>38</v>
      </c>
      <c r="AD28" s="3"/>
      <c r="AE28" s="3"/>
      <c r="AF28" t="s">
        <v>38</v>
      </c>
      <c r="AG28" s="3"/>
      <c r="AH28" t="s">
        <v>38</v>
      </c>
      <c r="AI28" s="3"/>
      <c r="AJ28" s="2"/>
      <c r="AK28" s="3">
        <v>0</v>
      </c>
      <c r="AL28" s="3">
        <v>0</v>
      </c>
      <c r="AM28" s="4">
        <v>1321779</v>
      </c>
      <c r="AN28" s="3">
        <v>0</v>
      </c>
    </row>
    <row r="29" spans="1:40" ht="28.5" x14ac:dyDescent="0.45">
      <c r="A29" s="2" t="s">
        <v>75</v>
      </c>
      <c r="B29" t="s">
        <v>39</v>
      </c>
      <c r="C29" s="3">
        <v>1</v>
      </c>
      <c r="D29" s="3">
        <v>1</v>
      </c>
      <c r="E29" s="4">
        <v>8000</v>
      </c>
      <c r="F29" t="s">
        <v>38</v>
      </c>
      <c r="G29" s="3"/>
      <c r="H29" s="4"/>
      <c r="I29" t="s">
        <v>38</v>
      </c>
      <c r="J29" s="3"/>
      <c r="K29" s="4"/>
      <c r="L29" t="s">
        <v>39</v>
      </c>
      <c r="M29" s="3">
        <v>62</v>
      </c>
      <c r="N29" s="3">
        <v>841</v>
      </c>
      <c r="O29" s="3">
        <v>105</v>
      </c>
      <c r="P29" t="s">
        <v>39</v>
      </c>
      <c r="Q29" s="3">
        <v>847</v>
      </c>
      <c r="R29" s="4">
        <v>7320822</v>
      </c>
      <c r="S29" t="s">
        <v>39</v>
      </c>
      <c r="T29" s="2" t="s">
        <v>56</v>
      </c>
      <c r="U29" t="s">
        <v>38</v>
      </c>
      <c r="V29" s="3"/>
      <c r="W29" s="4"/>
      <c r="X29" t="s">
        <v>39</v>
      </c>
      <c r="Y29" s="3">
        <v>477</v>
      </c>
      <c r="Z29" s="3">
        <v>101</v>
      </c>
      <c r="AA29" s="3">
        <v>58</v>
      </c>
      <c r="AB29" s="3">
        <v>0</v>
      </c>
      <c r="AC29" t="s">
        <v>39</v>
      </c>
      <c r="AD29" s="3">
        <v>93</v>
      </c>
      <c r="AE29" s="3">
        <v>34</v>
      </c>
      <c r="AF29" t="s">
        <v>38</v>
      </c>
      <c r="AG29" s="3"/>
      <c r="AH29" t="s">
        <v>38</v>
      </c>
      <c r="AI29" s="3"/>
      <c r="AJ29" s="2"/>
      <c r="AK29" s="3">
        <v>477</v>
      </c>
      <c r="AL29" s="3">
        <v>0</v>
      </c>
      <c r="AM29" s="4">
        <v>8000</v>
      </c>
      <c r="AN29" s="3">
        <v>946</v>
      </c>
    </row>
    <row r="30" spans="1:40" ht="28.5" x14ac:dyDescent="0.45">
      <c r="A30" s="2" t="s">
        <v>53</v>
      </c>
      <c r="B30" t="s">
        <v>39</v>
      </c>
      <c r="C30" s="3">
        <v>25</v>
      </c>
      <c r="D30" s="3">
        <v>25</v>
      </c>
      <c r="E30" s="4">
        <v>923043</v>
      </c>
      <c r="F30" t="s">
        <v>39</v>
      </c>
      <c r="G30" s="3">
        <v>25</v>
      </c>
      <c r="H30" s="4">
        <v>575009</v>
      </c>
      <c r="I30" t="s">
        <v>38</v>
      </c>
      <c r="J30" s="3"/>
      <c r="K30" s="4"/>
      <c r="L30" t="s">
        <v>39</v>
      </c>
      <c r="M30" s="3">
        <v>50</v>
      </c>
      <c r="N30" s="3">
        <v>5168</v>
      </c>
      <c r="O30" s="3">
        <v>271</v>
      </c>
      <c r="P30" t="s">
        <v>39</v>
      </c>
      <c r="Q30" s="3">
        <v>5168</v>
      </c>
      <c r="R30" s="4">
        <v>48271776</v>
      </c>
      <c r="S30" t="s">
        <v>39</v>
      </c>
      <c r="T30" s="2" t="s">
        <v>54</v>
      </c>
      <c r="U30" t="s">
        <v>39</v>
      </c>
      <c r="V30" s="3">
        <v>195</v>
      </c>
      <c r="W30" s="4">
        <v>1860276</v>
      </c>
      <c r="X30" t="s">
        <v>39</v>
      </c>
      <c r="Y30" s="3">
        <v>464</v>
      </c>
      <c r="Z30" s="3">
        <v>464</v>
      </c>
      <c r="AA30" s="3">
        <v>171</v>
      </c>
      <c r="AB30" s="3">
        <v>0</v>
      </c>
      <c r="AC30" t="s">
        <v>39</v>
      </c>
      <c r="AD30" s="3">
        <v>49</v>
      </c>
      <c r="AE30" s="3">
        <v>1</v>
      </c>
      <c r="AF30" t="s">
        <v>38</v>
      </c>
      <c r="AG30" s="3"/>
      <c r="AH30" t="s">
        <v>38</v>
      </c>
      <c r="AI30" s="3"/>
      <c r="AJ30" s="2"/>
      <c r="AK30" s="3">
        <v>464</v>
      </c>
      <c r="AL30" s="3">
        <v>0</v>
      </c>
      <c r="AM30" s="4">
        <v>1498052</v>
      </c>
      <c r="AN30" s="3">
        <v>5439</v>
      </c>
    </row>
    <row r="31" spans="1:40" ht="28.5" x14ac:dyDescent="0.45">
      <c r="A31" s="2" t="s">
        <v>74</v>
      </c>
      <c r="B31" t="s">
        <v>38</v>
      </c>
      <c r="C31" s="3"/>
      <c r="D31" s="3"/>
      <c r="E31" s="4"/>
      <c r="F31" t="s">
        <v>38</v>
      </c>
      <c r="G31" s="3"/>
      <c r="H31" s="4"/>
      <c r="I31" t="s">
        <v>38</v>
      </c>
      <c r="J31" s="3"/>
      <c r="K31" s="4"/>
      <c r="L31" t="s">
        <v>38</v>
      </c>
      <c r="M31" s="3"/>
      <c r="N31" s="3">
        <v>150</v>
      </c>
      <c r="O31" s="3">
        <v>0</v>
      </c>
      <c r="P31" t="s">
        <v>39</v>
      </c>
      <c r="Q31" s="3">
        <v>149</v>
      </c>
      <c r="R31" s="4">
        <v>433187</v>
      </c>
      <c r="S31" t="s">
        <v>39</v>
      </c>
      <c r="T31" s="2" t="s">
        <v>56</v>
      </c>
      <c r="U31" t="s">
        <v>38</v>
      </c>
      <c r="V31" s="3"/>
      <c r="W31" s="4"/>
      <c r="X31" t="s">
        <v>39</v>
      </c>
      <c r="Y31" s="3">
        <v>299</v>
      </c>
      <c r="Z31" s="3">
        <v>112</v>
      </c>
      <c r="AA31" s="3">
        <v>106</v>
      </c>
      <c r="AB31" s="3">
        <v>1</v>
      </c>
      <c r="AC31" t="s">
        <v>39</v>
      </c>
      <c r="AD31" s="3">
        <v>18</v>
      </c>
      <c r="AE31" s="3">
        <v>11</v>
      </c>
      <c r="AF31" t="s">
        <v>39</v>
      </c>
      <c r="AG31" s="3">
        <v>1</v>
      </c>
      <c r="AH31" t="s">
        <v>38</v>
      </c>
      <c r="AI31" s="3"/>
      <c r="AJ31" s="2"/>
      <c r="AK31" s="3">
        <v>300</v>
      </c>
      <c r="AL31" s="3">
        <v>1</v>
      </c>
      <c r="AM31" s="4">
        <v>0</v>
      </c>
      <c r="AN31" s="3">
        <v>150</v>
      </c>
    </row>
    <row r="32" spans="1:40" ht="28.5" x14ac:dyDescent="0.45">
      <c r="A32" s="2" t="s">
        <v>55</v>
      </c>
      <c r="B32" t="s">
        <v>38</v>
      </c>
      <c r="C32" s="3"/>
      <c r="D32" s="3"/>
      <c r="E32" s="4"/>
      <c r="F32" t="s">
        <v>38</v>
      </c>
      <c r="G32" s="3"/>
      <c r="H32" s="4"/>
      <c r="I32" t="s">
        <v>38</v>
      </c>
      <c r="J32" s="3"/>
      <c r="K32" s="4"/>
      <c r="L32" t="s">
        <v>38</v>
      </c>
      <c r="M32" s="3"/>
      <c r="N32" s="3">
        <v>46</v>
      </c>
      <c r="O32" s="3">
        <v>35</v>
      </c>
      <c r="P32" t="s">
        <v>39</v>
      </c>
      <c r="Q32" s="3">
        <v>152</v>
      </c>
      <c r="R32" s="4">
        <v>134367</v>
      </c>
      <c r="S32" t="s">
        <v>39</v>
      </c>
      <c r="T32" s="2" t="s">
        <v>56</v>
      </c>
      <c r="U32" t="s">
        <v>38</v>
      </c>
      <c r="V32" s="3"/>
      <c r="W32" s="4"/>
      <c r="X32" t="s">
        <v>39</v>
      </c>
      <c r="Y32" s="3">
        <v>17</v>
      </c>
      <c r="Z32" s="3">
        <v>0</v>
      </c>
      <c r="AA32" s="3">
        <v>2</v>
      </c>
      <c r="AB32" s="3">
        <v>2</v>
      </c>
      <c r="AC32" t="s">
        <v>38</v>
      </c>
      <c r="AD32" s="3"/>
      <c r="AE32" s="3"/>
      <c r="AF32" t="s">
        <v>38</v>
      </c>
      <c r="AG32" s="3"/>
      <c r="AH32" t="s">
        <v>38</v>
      </c>
      <c r="AI32" s="3"/>
      <c r="AJ32" s="2"/>
      <c r="AK32" s="3">
        <v>19</v>
      </c>
      <c r="AL32" s="3">
        <v>0</v>
      </c>
      <c r="AM32" s="4">
        <v>0</v>
      </c>
      <c r="AN32" s="3">
        <v>81</v>
      </c>
    </row>
    <row r="33" spans="1:40" ht="42.75" x14ac:dyDescent="0.45">
      <c r="A33" s="2" t="s">
        <v>66</v>
      </c>
      <c r="B33" t="s">
        <v>38</v>
      </c>
      <c r="C33" s="3"/>
      <c r="D33" s="3"/>
      <c r="E33" s="4"/>
      <c r="F33" t="s">
        <v>38</v>
      </c>
      <c r="G33" s="3"/>
      <c r="H33" s="4"/>
      <c r="I33" t="s">
        <v>38</v>
      </c>
      <c r="J33" s="3"/>
      <c r="K33" s="4"/>
      <c r="L33" t="s">
        <v>38</v>
      </c>
      <c r="M33" s="3"/>
      <c r="N33" s="3">
        <v>429</v>
      </c>
      <c r="O33" s="3">
        <v>65</v>
      </c>
      <c r="P33" t="s">
        <v>39</v>
      </c>
      <c r="Q33" s="3">
        <v>399</v>
      </c>
      <c r="R33" s="4">
        <v>851544</v>
      </c>
      <c r="S33" t="s">
        <v>39</v>
      </c>
      <c r="T33" s="2" t="s">
        <v>67</v>
      </c>
      <c r="U33" t="s">
        <v>38</v>
      </c>
      <c r="V33" s="3"/>
      <c r="W33" s="4"/>
      <c r="X33" t="s">
        <v>38</v>
      </c>
      <c r="Y33" s="3"/>
      <c r="Z33" s="3"/>
      <c r="AA33" s="3"/>
      <c r="AB33" s="3"/>
      <c r="AC33" t="s">
        <v>38</v>
      </c>
      <c r="AD33" s="3"/>
      <c r="AE33" s="3"/>
      <c r="AF33" t="s">
        <v>38</v>
      </c>
      <c r="AG33" s="3"/>
      <c r="AH33" t="s">
        <v>38</v>
      </c>
      <c r="AI33" s="3"/>
      <c r="AJ33" s="2"/>
      <c r="AK33" s="3">
        <v>0</v>
      </c>
      <c r="AL33" s="3">
        <v>0</v>
      </c>
      <c r="AM33" s="4">
        <v>0</v>
      </c>
      <c r="AN33" s="3">
        <v>494</v>
      </c>
    </row>
    <row r="34" spans="1:40" x14ac:dyDescent="0.45">
      <c r="A34" s="2" t="s">
        <v>97</v>
      </c>
      <c r="B34" t="s">
        <v>39</v>
      </c>
      <c r="C34" s="3">
        <v>19</v>
      </c>
      <c r="D34" s="3">
        <v>19</v>
      </c>
      <c r="E34" s="4">
        <v>167100</v>
      </c>
      <c r="F34" t="s">
        <v>38</v>
      </c>
      <c r="G34" s="3"/>
      <c r="H34" s="4"/>
      <c r="I34" t="s">
        <v>38</v>
      </c>
      <c r="J34" s="3"/>
      <c r="K34" s="4"/>
      <c r="L34" t="s">
        <v>39</v>
      </c>
      <c r="M34" s="3">
        <v>19</v>
      </c>
      <c r="N34" s="3">
        <v>0</v>
      </c>
      <c r="O34" s="3">
        <v>0</v>
      </c>
      <c r="P34" t="s">
        <v>38</v>
      </c>
      <c r="Q34" s="3"/>
      <c r="R34" s="4"/>
      <c r="S34" t="s">
        <v>39</v>
      </c>
      <c r="T34" s="2" t="s">
        <v>98</v>
      </c>
      <c r="U34" t="s">
        <v>38</v>
      </c>
      <c r="V34" s="3"/>
      <c r="W34" s="4"/>
      <c r="X34" t="s">
        <v>38</v>
      </c>
      <c r="Y34" s="3"/>
      <c r="Z34" s="3"/>
      <c r="AA34" s="3"/>
      <c r="AB34" s="3"/>
      <c r="AC34" t="s">
        <v>38</v>
      </c>
      <c r="AD34" s="3"/>
      <c r="AE34" s="3"/>
      <c r="AF34" t="s">
        <v>39</v>
      </c>
      <c r="AG34" s="3">
        <v>1</v>
      </c>
      <c r="AH34" t="s">
        <v>38</v>
      </c>
      <c r="AI34" s="3"/>
      <c r="AJ34" s="2"/>
      <c r="AK34" s="3">
        <v>0</v>
      </c>
      <c r="AL34" s="3">
        <v>1</v>
      </c>
      <c r="AM34" s="4">
        <v>167100</v>
      </c>
      <c r="AN34" s="3">
        <v>0</v>
      </c>
    </row>
    <row r="35" spans="1:40" x14ac:dyDescent="0.45">
      <c r="A35" s="2" t="s">
        <v>41</v>
      </c>
      <c r="B35" t="s">
        <v>38</v>
      </c>
      <c r="C35" s="3"/>
      <c r="D35" s="3"/>
      <c r="E35" s="4"/>
      <c r="F35" t="s">
        <v>38</v>
      </c>
      <c r="G35" s="3"/>
      <c r="H35" s="4"/>
      <c r="I35" t="s">
        <v>38</v>
      </c>
      <c r="J35" s="3"/>
      <c r="K35" s="4"/>
      <c r="L35" t="s">
        <v>39</v>
      </c>
      <c r="M35" s="3">
        <v>190</v>
      </c>
      <c r="N35" s="3">
        <v>0</v>
      </c>
      <c r="O35" s="3">
        <v>0</v>
      </c>
      <c r="P35" t="s">
        <v>39</v>
      </c>
      <c r="Q35" s="3">
        <v>176</v>
      </c>
      <c r="R35" s="4">
        <v>540073</v>
      </c>
      <c r="S35" t="s">
        <v>38</v>
      </c>
      <c r="T35" s="2"/>
      <c r="U35" t="s">
        <v>39</v>
      </c>
      <c r="V35" s="3">
        <v>14</v>
      </c>
      <c r="W35" s="4">
        <v>240344</v>
      </c>
      <c r="X35" t="s">
        <v>38</v>
      </c>
      <c r="Y35" s="3"/>
      <c r="Z35" s="3"/>
      <c r="AA35" s="3"/>
      <c r="AB35" s="3"/>
      <c r="AC35" t="s">
        <v>38</v>
      </c>
      <c r="AD35" s="3"/>
      <c r="AE35" s="3"/>
      <c r="AF35" t="s">
        <v>38</v>
      </c>
      <c r="AG35" s="3"/>
      <c r="AH35" t="s">
        <v>38</v>
      </c>
      <c r="AI35" s="3"/>
      <c r="AJ35" s="2"/>
      <c r="AK35" s="3">
        <v>0</v>
      </c>
      <c r="AL35" s="3">
        <v>0</v>
      </c>
      <c r="AM35" s="4">
        <v>0</v>
      </c>
      <c r="AN35" s="3">
        <v>0</v>
      </c>
    </row>
    <row r="36" spans="1:40" x14ac:dyDescent="0.45">
      <c r="A36" s="2" t="s">
        <v>81</v>
      </c>
      <c r="B36" t="s">
        <v>38</v>
      </c>
      <c r="C36" s="3"/>
      <c r="D36" s="3"/>
      <c r="E36" s="4"/>
      <c r="F36" t="s">
        <v>38</v>
      </c>
      <c r="G36" s="3"/>
      <c r="H36" s="4"/>
      <c r="I36" t="s">
        <v>38</v>
      </c>
      <c r="J36" s="3"/>
      <c r="K36" s="4"/>
      <c r="L36" t="s">
        <v>39</v>
      </c>
      <c r="M36" s="3">
        <v>20</v>
      </c>
      <c r="N36" s="3">
        <v>15</v>
      </c>
      <c r="O36" s="3">
        <v>15</v>
      </c>
      <c r="P36" t="s">
        <v>38</v>
      </c>
      <c r="Q36" s="3"/>
      <c r="R36" s="4"/>
      <c r="T36" s="2"/>
      <c r="U36" t="s">
        <v>38</v>
      </c>
      <c r="V36" s="3"/>
      <c r="W36" s="4"/>
      <c r="X36" t="s">
        <v>39</v>
      </c>
      <c r="Y36" s="3">
        <v>410</v>
      </c>
      <c r="Z36" s="3">
        <v>8</v>
      </c>
      <c r="AA36" s="3">
        <v>8</v>
      </c>
      <c r="AB36" s="3">
        <v>0</v>
      </c>
      <c r="AC36" t="s">
        <v>38</v>
      </c>
      <c r="AD36" s="3"/>
      <c r="AE36" s="3"/>
      <c r="AF36" t="s">
        <v>38</v>
      </c>
      <c r="AG36" s="3"/>
      <c r="AH36" t="s">
        <v>38</v>
      </c>
      <c r="AI36" s="3"/>
      <c r="AJ36" s="2"/>
      <c r="AK36" s="3">
        <v>410</v>
      </c>
      <c r="AL36" s="3">
        <v>0</v>
      </c>
      <c r="AM36" s="4">
        <v>0</v>
      </c>
      <c r="AN36" s="3">
        <v>30</v>
      </c>
    </row>
    <row r="37" spans="1:40" ht="57" x14ac:dyDescent="0.45">
      <c r="A37" s="2" t="s">
        <v>62</v>
      </c>
      <c r="B37" t="s">
        <v>39</v>
      </c>
      <c r="C37" s="3">
        <v>20</v>
      </c>
      <c r="D37" s="3">
        <v>20</v>
      </c>
      <c r="E37" s="4">
        <v>570453</v>
      </c>
      <c r="F37" t="s">
        <v>38</v>
      </c>
      <c r="G37" s="3"/>
      <c r="H37" s="4"/>
      <c r="I37" t="s">
        <v>39</v>
      </c>
      <c r="J37" s="3">
        <v>182</v>
      </c>
      <c r="K37" s="4">
        <v>1334875</v>
      </c>
      <c r="L37" t="s">
        <v>38</v>
      </c>
      <c r="M37" s="3"/>
      <c r="N37" s="3">
        <v>144</v>
      </c>
      <c r="O37" s="3">
        <v>23</v>
      </c>
      <c r="P37" t="s">
        <v>39</v>
      </c>
      <c r="Q37" s="3">
        <v>1274</v>
      </c>
      <c r="R37" s="4">
        <v>6318247</v>
      </c>
      <c r="S37" t="s">
        <v>39</v>
      </c>
      <c r="T37" s="2" t="s">
        <v>49</v>
      </c>
      <c r="U37" t="s">
        <v>39</v>
      </c>
      <c r="V37" s="3">
        <v>63</v>
      </c>
      <c r="W37" s="4">
        <v>294588</v>
      </c>
      <c r="X37" t="s">
        <v>39</v>
      </c>
      <c r="Y37" s="3">
        <v>182</v>
      </c>
      <c r="Z37" s="3">
        <v>21</v>
      </c>
      <c r="AA37" s="3">
        <v>161</v>
      </c>
      <c r="AB37" s="3">
        <v>25</v>
      </c>
      <c r="AC37" t="s">
        <v>39</v>
      </c>
      <c r="AD37" s="3">
        <v>6</v>
      </c>
      <c r="AE37" s="3">
        <v>6</v>
      </c>
      <c r="AF37" t="s">
        <v>38</v>
      </c>
      <c r="AG37" s="3"/>
      <c r="AH37" t="s">
        <v>38</v>
      </c>
      <c r="AI37" s="3"/>
      <c r="AJ37" s="2"/>
      <c r="AK37" s="3">
        <v>207</v>
      </c>
      <c r="AL37" s="3">
        <v>0</v>
      </c>
      <c r="AM37" s="4">
        <v>570453</v>
      </c>
      <c r="AN37" s="3">
        <v>167</v>
      </c>
    </row>
    <row r="38" spans="1:40" ht="42.75" x14ac:dyDescent="0.45">
      <c r="A38" s="2" t="s">
        <v>78</v>
      </c>
      <c r="B38" t="s">
        <v>38</v>
      </c>
      <c r="C38" s="3"/>
      <c r="D38" s="3"/>
      <c r="E38" s="4"/>
      <c r="F38" t="s">
        <v>39</v>
      </c>
      <c r="G38" s="3">
        <v>15</v>
      </c>
      <c r="H38" s="4">
        <v>150000</v>
      </c>
      <c r="I38" t="s">
        <v>39</v>
      </c>
      <c r="J38" s="3">
        <v>80</v>
      </c>
      <c r="K38" s="4">
        <v>80000</v>
      </c>
      <c r="L38" t="s">
        <v>39</v>
      </c>
      <c r="M38" s="3">
        <v>17</v>
      </c>
      <c r="N38" s="3">
        <v>100</v>
      </c>
      <c r="O38" s="3">
        <v>6</v>
      </c>
      <c r="P38" t="s">
        <v>39</v>
      </c>
      <c r="Q38" s="3">
        <v>21</v>
      </c>
      <c r="R38" s="4">
        <v>13500</v>
      </c>
      <c r="S38" t="s">
        <v>39</v>
      </c>
      <c r="T38" s="2" t="s">
        <v>67</v>
      </c>
      <c r="U38" t="s">
        <v>39</v>
      </c>
      <c r="V38" s="3">
        <v>1</v>
      </c>
      <c r="W38" s="4">
        <v>6000</v>
      </c>
      <c r="X38" t="s">
        <v>38</v>
      </c>
      <c r="Y38" s="3"/>
      <c r="Z38" s="3"/>
      <c r="AA38" s="3"/>
      <c r="AB38" s="3"/>
      <c r="AC38" t="s">
        <v>39</v>
      </c>
      <c r="AD38" s="3">
        <v>1</v>
      </c>
      <c r="AE38" s="3">
        <v>1</v>
      </c>
      <c r="AF38" t="s">
        <v>38</v>
      </c>
      <c r="AG38" s="3"/>
      <c r="AH38" t="s">
        <v>38</v>
      </c>
      <c r="AI38" s="3"/>
      <c r="AJ38" s="2"/>
      <c r="AK38" s="3">
        <v>0</v>
      </c>
      <c r="AL38" s="3">
        <v>0</v>
      </c>
      <c r="AM38" s="4">
        <v>150000</v>
      </c>
      <c r="AN38" s="3">
        <v>106</v>
      </c>
    </row>
    <row r="39" spans="1:40" x14ac:dyDescent="0.45">
      <c r="A39" s="2" t="s">
        <v>40</v>
      </c>
      <c r="B39" t="s">
        <v>38</v>
      </c>
      <c r="C39" s="3"/>
      <c r="D39" s="3"/>
      <c r="E39" s="4"/>
      <c r="F39" t="s">
        <v>38</v>
      </c>
      <c r="G39" s="3"/>
      <c r="H39" s="4"/>
      <c r="I39" t="s">
        <v>38</v>
      </c>
      <c r="J39" s="3"/>
      <c r="K39" s="4"/>
      <c r="L39" t="s">
        <v>38</v>
      </c>
      <c r="M39" s="3"/>
      <c r="N39" s="3">
        <v>13</v>
      </c>
      <c r="O39" s="3">
        <v>74</v>
      </c>
      <c r="P39" t="s">
        <v>38</v>
      </c>
      <c r="Q39" s="3"/>
      <c r="R39" s="4"/>
      <c r="T39" s="2"/>
      <c r="U39" t="s">
        <v>38</v>
      </c>
      <c r="V39" s="3"/>
      <c r="W39" s="4"/>
      <c r="X39" t="s">
        <v>38</v>
      </c>
      <c r="Y39" s="3"/>
      <c r="Z39" s="3"/>
      <c r="AA39" s="3"/>
      <c r="AB39" s="3"/>
      <c r="AC39" t="s">
        <v>38</v>
      </c>
      <c r="AD39" s="3"/>
      <c r="AE39" s="3"/>
      <c r="AF39" t="s">
        <v>38</v>
      </c>
      <c r="AG39" s="3"/>
      <c r="AH39" t="s">
        <v>38</v>
      </c>
      <c r="AI39" s="3"/>
      <c r="AJ39" s="2"/>
      <c r="AK39" s="3">
        <v>0</v>
      </c>
      <c r="AL39" s="3">
        <v>0</v>
      </c>
      <c r="AM39" s="4">
        <v>0</v>
      </c>
      <c r="AN39" s="3">
        <v>87</v>
      </c>
    </row>
    <row r="40" spans="1:40" x14ac:dyDescent="0.45">
      <c r="A40" s="2" t="s">
        <v>96</v>
      </c>
      <c r="B40" t="s">
        <v>39</v>
      </c>
      <c r="C40" s="3">
        <v>2</v>
      </c>
      <c r="D40" s="3">
        <v>2</v>
      </c>
      <c r="E40" s="4">
        <v>200000</v>
      </c>
      <c r="F40" t="s">
        <v>39</v>
      </c>
      <c r="G40" s="3">
        <v>1</v>
      </c>
      <c r="H40" s="4">
        <v>12000</v>
      </c>
      <c r="I40" t="s">
        <v>38</v>
      </c>
      <c r="J40" s="3"/>
      <c r="K40" s="4"/>
      <c r="L40" t="s">
        <v>39</v>
      </c>
      <c r="M40" s="3">
        <v>2</v>
      </c>
      <c r="N40" s="3">
        <v>0</v>
      </c>
      <c r="O40" s="3">
        <v>0</v>
      </c>
      <c r="P40" t="s">
        <v>38</v>
      </c>
      <c r="Q40" s="3"/>
      <c r="R40" s="4"/>
      <c r="T40" s="2"/>
      <c r="U40" t="s">
        <v>39</v>
      </c>
      <c r="V40" s="3">
        <v>24</v>
      </c>
      <c r="W40" s="4">
        <v>5280000</v>
      </c>
      <c r="X40" t="s">
        <v>39</v>
      </c>
      <c r="Y40" s="3">
        <v>128</v>
      </c>
      <c r="Z40" s="3">
        <v>128</v>
      </c>
      <c r="AA40" s="3">
        <v>52</v>
      </c>
      <c r="AB40" s="3">
        <v>8</v>
      </c>
      <c r="AC40" t="s">
        <v>39</v>
      </c>
      <c r="AD40" s="3">
        <v>36</v>
      </c>
      <c r="AE40" s="3">
        <v>27</v>
      </c>
      <c r="AF40" t="s">
        <v>38</v>
      </c>
      <c r="AG40" s="3"/>
      <c r="AH40" t="s">
        <v>38</v>
      </c>
      <c r="AI40" s="3"/>
      <c r="AJ40" s="2"/>
      <c r="AK40" s="3">
        <v>136</v>
      </c>
      <c r="AL40" s="3">
        <v>0</v>
      </c>
      <c r="AM40" s="4">
        <v>212000</v>
      </c>
      <c r="AN40" s="3">
        <v>0</v>
      </c>
    </row>
    <row r="41" spans="1:40" ht="28.5" x14ac:dyDescent="0.45">
      <c r="A41" s="2" t="s">
        <v>80</v>
      </c>
      <c r="B41" t="s">
        <v>38</v>
      </c>
      <c r="C41" s="3"/>
      <c r="D41" s="3"/>
      <c r="E41" s="4"/>
      <c r="F41" t="s">
        <v>38</v>
      </c>
      <c r="G41" s="3"/>
      <c r="H41" s="4"/>
      <c r="I41" t="s">
        <v>38</v>
      </c>
      <c r="J41" s="3"/>
      <c r="K41" s="4"/>
      <c r="L41" t="s">
        <v>38</v>
      </c>
      <c r="M41" s="3"/>
      <c r="N41" s="3">
        <v>15</v>
      </c>
      <c r="O41" s="3">
        <v>5</v>
      </c>
      <c r="P41" t="s">
        <v>39</v>
      </c>
      <c r="Q41" s="3">
        <v>30</v>
      </c>
      <c r="R41" s="4">
        <v>30000</v>
      </c>
      <c r="S41" t="s">
        <v>39</v>
      </c>
      <c r="T41" s="2" t="s">
        <v>56</v>
      </c>
      <c r="U41" t="s">
        <v>38</v>
      </c>
      <c r="V41" s="3"/>
      <c r="W41" s="4"/>
      <c r="X41" t="s">
        <v>39</v>
      </c>
      <c r="Y41" s="3">
        <v>30</v>
      </c>
      <c r="Z41" s="3">
        <v>30</v>
      </c>
      <c r="AA41" s="3">
        <v>5</v>
      </c>
      <c r="AB41" s="3">
        <v>10</v>
      </c>
      <c r="AC41" t="s">
        <v>38</v>
      </c>
      <c r="AD41" s="3"/>
      <c r="AE41" s="3"/>
      <c r="AF41" t="s">
        <v>38</v>
      </c>
      <c r="AG41" s="3"/>
      <c r="AH41" t="s">
        <v>38</v>
      </c>
      <c r="AI41" s="3"/>
      <c r="AJ41" s="2"/>
      <c r="AK41" s="3">
        <v>40</v>
      </c>
      <c r="AL41" s="3">
        <v>0</v>
      </c>
      <c r="AM41" s="4">
        <v>0</v>
      </c>
      <c r="AN41" s="3">
        <v>20</v>
      </c>
    </row>
    <row r="42" spans="1:40" x14ac:dyDescent="0.45">
      <c r="A42" s="2" t="s">
        <v>37</v>
      </c>
      <c r="B42" t="s">
        <v>38</v>
      </c>
      <c r="C42" s="3"/>
      <c r="D42" s="3"/>
      <c r="E42" s="4"/>
      <c r="F42" t="s">
        <v>39</v>
      </c>
      <c r="G42" s="3">
        <v>8</v>
      </c>
      <c r="H42" s="4">
        <v>229240</v>
      </c>
      <c r="I42" t="s">
        <v>38</v>
      </c>
      <c r="J42" s="3"/>
      <c r="K42" s="4"/>
      <c r="L42" t="s">
        <v>39</v>
      </c>
      <c r="M42" s="3">
        <v>8</v>
      </c>
      <c r="N42" s="3">
        <v>0</v>
      </c>
      <c r="O42" s="3">
        <v>0</v>
      </c>
      <c r="P42" t="s">
        <v>38</v>
      </c>
      <c r="Q42" s="3"/>
      <c r="R42" s="4"/>
      <c r="T42" s="2"/>
      <c r="U42" t="s">
        <v>39</v>
      </c>
      <c r="V42" s="3">
        <v>34</v>
      </c>
      <c r="W42" s="4">
        <v>457543</v>
      </c>
      <c r="X42" t="s">
        <v>39</v>
      </c>
      <c r="Y42" s="3">
        <v>841</v>
      </c>
      <c r="Z42" s="3">
        <v>841</v>
      </c>
      <c r="AA42" s="3">
        <v>90</v>
      </c>
      <c r="AB42" s="3">
        <v>24</v>
      </c>
      <c r="AC42" t="s">
        <v>39</v>
      </c>
      <c r="AD42" s="3">
        <v>21</v>
      </c>
      <c r="AE42" s="3">
        <v>11</v>
      </c>
      <c r="AF42" t="s">
        <v>38</v>
      </c>
      <c r="AG42" s="3"/>
      <c r="AH42" t="s">
        <v>38</v>
      </c>
      <c r="AI42" s="3"/>
      <c r="AJ42" s="2"/>
      <c r="AK42" s="3">
        <v>865</v>
      </c>
      <c r="AL42" s="3">
        <v>0</v>
      </c>
      <c r="AM42" s="4">
        <v>229240</v>
      </c>
      <c r="AN42" s="3">
        <v>0</v>
      </c>
    </row>
    <row r="43" spans="1:40" x14ac:dyDescent="0.45">
      <c r="A43" s="2" t="s">
        <v>51</v>
      </c>
      <c r="B43" t="s">
        <v>38</v>
      </c>
      <c r="C43" s="3"/>
      <c r="D43" s="3"/>
      <c r="E43" s="4"/>
      <c r="F43" t="s">
        <v>38</v>
      </c>
      <c r="G43" s="3"/>
      <c r="H43" s="4"/>
      <c r="I43" t="s">
        <v>38</v>
      </c>
      <c r="J43" s="3"/>
      <c r="K43" s="4"/>
      <c r="L43" t="s">
        <v>38</v>
      </c>
      <c r="M43" s="3"/>
      <c r="N43" s="3">
        <v>0</v>
      </c>
      <c r="O43" s="3">
        <v>0</v>
      </c>
      <c r="P43" t="s">
        <v>38</v>
      </c>
      <c r="Q43" s="3"/>
      <c r="R43" s="4"/>
      <c r="T43" s="2"/>
      <c r="U43" t="s">
        <v>39</v>
      </c>
      <c r="V43" s="3">
        <v>4</v>
      </c>
      <c r="W43" s="4">
        <v>137000</v>
      </c>
      <c r="X43" t="s">
        <v>39</v>
      </c>
      <c r="Y43" s="3">
        <v>430</v>
      </c>
      <c r="Z43" s="3">
        <v>430</v>
      </c>
      <c r="AA43" s="3">
        <v>68</v>
      </c>
      <c r="AB43" s="3">
        <v>29</v>
      </c>
      <c r="AC43" t="s">
        <v>39</v>
      </c>
      <c r="AD43" s="3">
        <v>8</v>
      </c>
      <c r="AE43" s="3">
        <v>8</v>
      </c>
      <c r="AF43" t="s">
        <v>38</v>
      </c>
      <c r="AG43" s="3"/>
      <c r="AH43" t="s">
        <v>38</v>
      </c>
      <c r="AI43" s="3"/>
      <c r="AJ43" s="2"/>
      <c r="AK43" s="3">
        <v>459</v>
      </c>
      <c r="AL43" s="3">
        <v>0</v>
      </c>
      <c r="AM43" s="4">
        <v>0</v>
      </c>
      <c r="AN43" s="3">
        <v>0</v>
      </c>
    </row>
    <row r="44" spans="1:40" ht="57" x14ac:dyDescent="0.45">
      <c r="A44" s="2" t="s">
        <v>73</v>
      </c>
      <c r="B44" t="s">
        <v>38</v>
      </c>
      <c r="C44" s="3"/>
      <c r="D44" s="3"/>
      <c r="E44" s="4"/>
      <c r="F44" t="s">
        <v>38</v>
      </c>
      <c r="G44" s="3"/>
      <c r="H44" s="4"/>
      <c r="I44" t="s">
        <v>38</v>
      </c>
      <c r="J44" s="3"/>
      <c r="K44" s="4"/>
      <c r="L44" t="s">
        <v>39</v>
      </c>
      <c r="M44" s="3">
        <v>15</v>
      </c>
      <c r="N44" s="3">
        <v>800</v>
      </c>
      <c r="O44" s="3">
        <v>20</v>
      </c>
      <c r="P44" t="s">
        <v>39</v>
      </c>
      <c r="Q44" s="3">
        <v>350</v>
      </c>
      <c r="R44" s="4">
        <v>215118</v>
      </c>
      <c r="S44" t="s">
        <v>39</v>
      </c>
      <c r="T44" s="2" t="s">
        <v>49</v>
      </c>
      <c r="U44" t="s">
        <v>38</v>
      </c>
      <c r="V44" s="3">
        <v>350</v>
      </c>
      <c r="W44" s="4">
        <v>215118</v>
      </c>
      <c r="X44" t="s">
        <v>39</v>
      </c>
      <c r="Y44" s="3">
        <v>313</v>
      </c>
      <c r="Z44" s="3">
        <v>313</v>
      </c>
      <c r="AA44" s="3">
        <v>0</v>
      </c>
      <c r="AB44" s="3">
        <v>0</v>
      </c>
      <c r="AC44" t="s">
        <v>38</v>
      </c>
      <c r="AD44" s="3"/>
      <c r="AE44" s="3"/>
      <c r="AF44" t="s">
        <v>38</v>
      </c>
      <c r="AG44" s="3"/>
      <c r="AH44" t="s">
        <v>38</v>
      </c>
      <c r="AI44" s="3"/>
      <c r="AJ44" s="2"/>
      <c r="AK44" s="3">
        <v>313</v>
      </c>
      <c r="AL44" s="3">
        <v>0</v>
      </c>
      <c r="AM44" s="4">
        <v>0</v>
      </c>
      <c r="AN44" s="3">
        <v>820</v>
      </c>
    </row>
    <row r="45" spans="1:40" x14ac:dyDescent="0.45">
      <c r="A45" s="2" t="s">
        <v>84</v>
      </c>
      <c r="B45" t="s">
        <v>38</v>
      </c>
      <c r="C45" s="3"/>
      <c r="D45" s="3"/>
      <c r="E45" s="4"/>
      <c r="F45" t="s">
        <v>38</v>
      </c>
      <c r="G45" s="3"/>
      <c r="H45" s="4"/>
      <c r="I45" t="s">
        <v>38</v>
      </c>
      <c r="J45" s="3"/>
      <c r="K45" s="4"/>
      <c r="L45" t="s">
        <v>38</v>
      </c>
      <c r="M45" s="3"/>
      <c r="N45" s="3">
        <v>6</v>
      </c>
      <c r="O45" s="3">
        <v>1</v>
      </c>
      <c r="P45" t="s">
        <v>38</v>
      </c>
      <c r="Q45" s="3"/>
      <c r="R45" s="4"/>
      <c r="T45" s="2"/>
      <c r="U45" t="s">
        <v>38</v>
      </c>
      <c r="V45" s="3"/>
      <c r="W45" s="4"/>
      <c r="X45" t="s">
        <v>38</v>
      </c>
      <c r="Y45" s="3"/>
      <c r="Z45" s="3"/>
      <c r="AA45" s="3"/>
      <c r="AB45" s="3"/>
      <c r="AC45" t="s">
        <v>38</v>
      </c>
      <c r="AD45" s="3"/>
      <c r="AE45" s="3"/>
      <c r="AF45" t="s">
        <v>39</v>
      </c>
      <c r="AG45" s="3">
        <v>2</v>
      </c>
      <c r="AH45" t="s">
        <v>38</v>
      </c>
      <c r="AI45" s="3"/>
      <c r="AJ45" s="2"/>
      <c r="AK45" s="3">
        <v>0</v>
      </c>
      <c r="AL45" s="3">
        <v>2</v>
      </c>
      <c r="AM45" s="4">
        <v>0</v>
      </c>
      <c r="AN45" s="3">
        <v>7</v>
      </c>
    </row>
    <row r="46" spans="1:40" ht="57" x14ac:dyDescent="0.45">
      <c r="A46" s="2" t="s">
        <v>59</v>
      </c>
      <c r="B46" t="s">
        <v>39</v>
      </c>
      <c r="C46" s="3">
        <v>16</v>
      </c>
      <c r="D46" s="3">
        <v>19</v>
      </c>
      <c r="E46" s="4">
        <v>566991</v>
      </c>
      <c r="F46" t="s">
        <v>39</v>
      </c>
      <c r="G46" s="3">
        <v>1</v>
      </c>
      <c r="H46" s="4">
        <v>23658</v>
      </c>
      <c r="I46" t="s">
        <v>38</v>
      </c>
      <c r="J46" s="3"/>
      <c r="K46" s="4"/>
      <c r="L46" t="s">
        <v>39</v>
      </c>
      <c r="M46" s="3">
        <v>1</v>
      </c>
      <c r="N46" s="3">
        <v>8038</v>
      </c>
      <c r="O46" s="3">
        <v>1145</v>
      </c>
      <c r="P46" t="s">
        <v>39</v>
      </c>
      <c r="Q46" s="3">
        <v>8991</v>
      </c>
      <c r="R46" s="4">
        <v>58544018</v>
      </c>
      <c r="S46" t="s">
        <v>39</v>
      </c>
      <c r="T46" s="2" t="s">
        <v>49</v>
      </c>
      <c r="U46" t="s">
        <v>39</v>
      </c>
      <c r="V46" s="3">
        <v>1203</v>
      </c>
      <c r="W46" s="4">
        <v>5904293</v>
      </c>
      <c r="X46" t="s">
        <v>39</v>
      </c>
      <c r="Y46" s="3">
        <v>1085</v>
      </c>
      <c r="Z46" s="3">
        <v>497</v>
      </c>
      <c r="AA46" s="3">
        <v>177</v>
      </c>
      <c r="AB46" s="3">
        <v>47</v>
      </c>
      <c r="AC46" t="s">
        <v>39</v>
      </c>
      <c r="AD46" s="3">
        <v>14</v>
      </c>
      <c r="AE46" s="3">
        <v>0</v>
      </c>
      <c r="AF46" t="s">
        <v>38</v>
      </c>
      <c r="AG46" s="3"/>
      <c r="AH46" t="s">
        <v>38</v>
      </c>
      <c r="AI46" s="3"/>
      <c r="AJ46" s="2"/>
      <c r="AK46" s="3">
        <v>1132</v>
      </c>
      <c r="AL46" s="3">
        <v>0</v>
      </c>
      <c r="AM46" s="4">
        <v>590649</v>
      </c>
      <c r="AN46" s="3">
        <v>9183</v>
      </c>
    </row>
    <row r="47" spans="1:40" ht="28.5" x14ac:dyDescent="0.45">
      <c r="A47" s="2" t="s">
        <v>94</v>
      </c>
      <c r="B47" t="s">
        <v>39</v>
      </c>
      <c r="C47" s="3">
        <v>6</v>
      </c>
      <c r="D47" s="3">
        <v>6</v>
      </c>
      <c r="E47" s="4">
        <v>440755</v>
      </c>
      <c r="F47" t="s">
        <v>38</v>
      </c>
      <c r="G47" s="3"/>
      <c r="H47" s="4"/>
      <c r="I47" t="s">
        <v>39</v>
      </c>
      <c r="J47" s="3">
        <v>1</v>
      </c>
      <c r="K47" s="4">
        <v>15205</v>
      </c>
      <c r="L47" t="s">
        <v>39</v>
      </c>
      <c r="M47" s="3">
        <v>2</v>
      </c>
      <c r="N47" s="3">
        <v>6</v>
      </c>
      <c r="O47" s="3">
        <v>0</v>
      </c>
      <c r="P47" t="s">
        <v>39</v>
      </c>
      <c r="Q47" s="3">
        <v>6</v>
      </c>
      <c r="R47" s="4">
        <v>15217</v>
      </c>
      <c r="S47" t="s">
        <v>39</v>
      </c>
      <c r="T47" s="2" t="s">
        <v>56</v>
      </c>
      <c r="U47" t="s">
        <v>38</v>
      </c>
      <c r="V47" s="3"/>
      <c r="W47" s="4"/>
      <c r="X47" t="s">
        <v>38</v>
      </c>
      <c r="Y47" s="3"/>
      <c r="Z47" s="3"/>
      <c r="AA47" s="3"/>
      <c r="AB47" s="3"/>
      <c r="AC47" t="s">
        <v>38</v>
      </c>
      <c r="AD47" s="3"/>
      <c r="AE47" s="3"/>
      <c r="AF47" t="s">
        <v>39</v>
      </c>
      <c r="AG47" s="3">
        <v>1</v>
      </c>
      <c r="AH47" t="s">
        <v>39</v>
      </c>
      <c r="AI47" s="3">
        <v>12</v>
      </c>
      <c r="AJ47" s="2" t="s">
        <v>95</v>
      </c>
      <c r="AK47" s="3">
        <v>0</v>
      </c>
      <c r="AL47" s="3">
        <v>13</v>
      </c>
      <c r="AM47" s="4">
        <v>440755</v>
      </c>
      <c r="AN47" s="3">
        <v>6</v>
      </c>
    </row>
    <row r="48" spans="1:40" x14ac:dyDescent="0.45">
      <c r="A48" s="2" t="s">
        <v>89</v>
      </c>
      <c r="B48" t="s">
        <v>38</v>
      </c>
      <c r="C48" s="3"/>
      <c r="D48" s="3"/>
      <c r="E48" s="4"/>
      <c r="F48" t="s">
        <v>38</v>
      </c>
      <c r="G48" s="3"/>
      <c r="H48" s="4"/>
      <c r="I48" t="s">
        <v>38</v>
      </c>
      <c r="J48" s="3"/>
      <c r="K48" s="4"/>
      <c r="L48" t="s">
        <v>38</v>
      </c>
      <c r="M48" s="3"/>
      <c r="N48" s="3">
        <v>0</v>
      </c>
      <c r="O48" s="3">
        <v>0</v>
      </c>
      <c r="P48" t="s">
        <v>38</v>
      </c>
      <c r="Q48" s="3"/>
      <c r="R48" s="4"/>
      <c r="T48" s="2"/>
      <c r="U48" t="s">
        <v>38</v>
      </c>
      <c r="V48" s="3"/>
      <c r="W48" s="4"/>
      <c r="X48" t="s">
        <v>39</v>
      </c>
      <c r="Y48" s="3">
        <v>1</v>
      </c>
      <c r="Z48" s="3">
        <v>1</v>
      </c>
      <c r="AA48" s="3">
        <v>1</v>
      </c>
      <c r="AB48" s="3">
        <v>1</v>
      </c>
      <c r="AC48" t="s">
        <v>38</v>
      </c>
      <c r="AD48" s="3"/>
      <c r="AE48" s="3"/>
      <c r="AF48" t="s">
        <v>39</v>
      </c>
      <c r="AG48" s="3">
        <v>3</v>
      </c>
      <c r="AH48" t="s">
        <v>38</v>
      </c>
      <c r="AI48" s="3"/>
      <c r="AJ48" s="2"/>
      <c r="AK48" s="3">
        <v>2</v>
      </c>
      <c r="AL48" s="3">
        <v>3</v>
      </c>
      <c r="AM48" s="4">
        <v>0</v>
      </c>
      <c r="AN48" s="3">
        <v>0</v>
      </c>
    </row>
    <row r="49" spans="1:40" x14ac:dyDescent="0.45">
      <c r="A49" s="2" t="s">
        <v>88</v>
      </c>
      <c r="B49" t="s">
        <v>38</v>
      </c>
      <c r="C49" s="3"/>
      <c r="D49" s="3"/>
      <c r="E49" s="4"/>
      <c r="F49" t="s">
        <v>38</v>
      </c>
      <c r="G49" s="3"/>
      <c r="H49" s="4"/>
      <c r="I49" t="s">
        <v>38</v>
      </c>
      <c r="J49" s="3"/>
      <c r="K49" s="4"/>
      <c r="L49" t="s">
        <v>38</v>
      </c>
      <c r="M49" s="3"/>
      <c r="N49" s="3">
        <v>17</v>
      </c>
      <c r="O49" s="3">
        <v>5</v>
      </c>
      <c r="P49" t="s">
        <v>38</v>
      </c>
      <c r="Q49" s="3"/>
      <c r="R49" s="4"/>
      <c r="T49" s="2"/>
      <c r="U49" t="s">
        <v>38</v>
      </c>
      <c r="V49" s="3"/>
      <c r="W49" s="4"/>
      <c r="X49" t="s">
        <v>38</v>
      </c>
      <c r="Y49" s="3"/>
      <c r="Z49" s="3"/>
      <c r="AA49" s="3"/>
      <c r="AB49" s="3"/>
      <c r="AC49" t="s">
        <v>38</v>
      </c>
      <c r="AD49" s="3"/>
      <c r="AE49" s="3"/>
      <c r="AF49" t="s">
        <v>38</v>
      </c>
      <c r="AG49" s="3"/>
      <c r="AH49" t="s">
        <v>38</v>
      </c>
      <c r="AI49" s="3"/>
      <c r="AJ49" s="2"/>
      <c r="AK49" s="3">
        <v>0</v>
      </c>
      <c r="AL49" s="3">
        <v>0</v>
      </c>
      <c r="AM49" s="4">
        <v>0</v>
      </c>
      <c r="AN49" s="3">
        <v>22</v>
      </c>
    </row>
    <row r="50" spans="1:40" x14ac:dyDescent="0.45">
      <c r="A50" s="2" t="s">
        <v>102</v>
      </c>
      <c r="C50" s="3">
        <f>SUBTOTAL(109,Table1[How Many Households Received These Loans?])</f>
        <v>162</v>
      </c>
      <c r="D50" s="5">
        <f>SUBTOTAL(109,Table1[How many homes were improved through these loans?])</f>
        <v>168</v>
      </c>
      <c r="E50" s="6">
        <f>SUBTOTAL(109,Table1[What is the total dollar value of these loans?])</f>
        <v>5918925</v>
      </c>
      <c r="G50" s="5">
        <f>SUBTOTAL(109,Table1[How many households received these services?])</f>
        <v>103</v>
      </c>
      <c r="H50" s="6">
        <f>SUBTOTAL(109,Table1[What is the total dollar value of loans or grants arranged by your organization this past year for these assisted households?])</f>
        <v>2276458</v>
      </c>
      <c r="J50" s="5">
        <f>SUBTOTAL(109,Table1[How many units received this funding?])</f>
        <v>1282</v>
      </c>
      <c r="K50" s="6">
        <f>SUBTOTAL(109,Table1[What is the total dollar value of this funding?])</f>
        <v>4787249</v>
      </c>
      <c r="M50" s="3">
        <f>SUBTOTAL(109,Table1[If yes, how many households were assisted?])</f>
        <v>573</v>
      </c>
      <c r="N50" s="5">
        <f>SUBTOTAL(109,Table1[How many households maintained their existing rental housing as result of receiving assistance from your organization?])</f>
        <v>22020</v>
      </c>
      <c r="O50" s="5">
        <f>SUBTOTAL(109,Table1[How many households obtained permanent housing as result of receiving assistance from your organization?])</f>
        <v>4726</v>
      </c>
      <c r="Q50" s="3">
        <f>SUBTOTAL(109,Table1[How many households received this direct cash (or in-kind) assistance?])</f>
        <v>26117</v>
      </c>
      <c r="R50" s="6">
        <f>SUBTOTAL(109,Table1[What is the total dollar amount of this direct cash (or in-kind) assistance provided or arranged by your organization?])</f>
        <v>162206164</v>
      </c>
      <c r="T50" s="2"/>
      <c r="V50" s="3">
        <f>SUBTOTAL(109,Table1[How many households received this direct cash (or in-kind) assistance?2])</f>
        <v>2577</v>
      </c>
      <c r="W50" s="6">
        <f>SUBTOTAL(109,Table1[What is the total dollar amount of this direct cash (or in-kind) assistance provided or arranged by your organization?3])</f>
        <v>17685582</v>
      </c>
      <c r="Y50" s="5">
        <f>SUBTOTAL(109,Table1[How many households were served through PRE-PURCHASE first-time homebuyer counseling?])</f>
        <v>7403</v>
      </c>
      <c r="Z50" s="3">
        <f>SUBTOTAL(109,Table1[Of the homebuyers who received pre-purchase counseling above, how many received some or all of their homebuyer education online?])</f>
        <v>5411</v>
      </c>
      <c r="AA50" s="3">
        <f>SUBTOTAL(109,Table1[How many homebuyers who received pre-purchase education from you (at any point in the past) purchased a home in the past year?])</f>
        <v>1113</v>
      </c>
      <c r="AB50" s="5">
        <f>SUBTOTAL(109,Table1[How many households were served through POST-PURCHASE first-time homebuyer counseling ?])</f>
        <v>356</v>
      </c>
      <c r="AD50" s="5">
        <f>SUBTOTAL(109,Table1[How many households received foreclosure prevention counseling or assistance?])</f>
        <v>330</v>
      </c>
      <c r="AE50" s="3">
        <f>SUBTOTAL(109,Table1[How many households who received such assistance achieved a loan modification or other positive outcome this past year?])</f>
        <v>159</v>
      </c>
      <c r="AG50" s="5">
        <f>SUBTOTAL(109,Table1[Indicate the total number of units for which you served as a court-appointed Receiver.])</f>
        <v>8</v>
      </c>
      <c r="AI50" s="5">
        <f>SUBTOTAL(109,Table1[Indicate the number of units for which you provided development consulting or construction management services, for projects completed in the past year.])</f>
        <v>79</v>
      </c>
      <c r="AJ50" s="2"/>
      <c r="AK50" s="3">
        <f>SUBTOTAL(109,Table1[Homebuyer Education])</f>
        <v>7759</v>
      </c>
      <c r="AL50" s="3">
        <f>SUBTOTAL(109,Table1['# of Units Provided Development Consulting or Constr. Mgmt. Services, or Under Receivership])</f>
        <v>87</v>
      </c>
      <c r="AM50" s="4">
        <f>SUBTOTAL(109,Table1[$ Invested in Home Improvement and Lead Paint Assistance])</f>
        <v>8195383</v>
      </c>
      <c r="AN50" s="3">
        <f>SUBTOTAL(109,Table1[Housing Stabilization])</f>
        <v>26746</v>
      </c>
    </row>
  </sheetData>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TaxCatchAll xmlns="5c3120aa-4362-40a7-b179-624d31c9584b" xsi:nil="true"/>
    <lcf76f155ced4ddcb4097134ff3c332f xmlns="1ddc0a50-9fb7-477b-a615-6be3ff4e05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9" ma:contentTypeDescription="Create a new document." ma:contentTypeScope="" ma:versionID="6bd9688d299b3cc0c928d88acc18867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5206145d91b0dc90e086ef75f1e98f49"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78B762-B1BD-4ECE-A199-4A3D81EAD515}">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1BC13426-2138-47AC-B84C-36317B936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701E25-E64E-4F13-AB05-9ACDBDFDD1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housing_services_submission_exp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Don Bianchi</cp:lastModifiedBy>
  <dcterms:created xsi:type="dcterms:W3CDTF">2022-06-09T18:53:44Z</dcterms:created>
  <dcterms:modified xsi:type="dcterms:W3CDTF">2022-06-10T15:35:56Z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0x010100F77381C01D0744488C79200BBAF9BC5F</vt:lpwstr>
  </property>
</Properties>
</file>