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GOALs 2023 Appendix Tables on Website/"/>
    </mc:Choice>
  </mc:AlternateContent>
  <xr:revisionPtr revIDLastSave="73" documentId="8_{F6245E89-DBB0-4EF5-AF6F-0B1DDECA0022}" xr6:coauthVersionLast="47" xr6:coauthVersionMax="47" xr10:uidLastSave="{1F879434-36E8-4726-956C-C8731B1135FF}"/>
  <bookViews>
    <workbookView xWindow="40920" yWindow="-120" windowWidth="29040" windowHeight="15840" xr2:uid="{00000000-000D-0000-FFFF-FFFF00000000}"/>
  </bookViews>
  <sheets>
    <sheet name="Workshe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D61" i="1" s="1"/>
  <c r="D5" i="1"/>
  <c r="D7" i="1"/>
  <c r="D6" i="1"/>
  <c r="D12" i="1"/>
  <c r="D8" i="1"/>
  <c r="D9" i="1"/>
  <c r="D10" i="1"/>
  <c r="D13" i="1"/>
  <c r="D11" i="1"/>
  <c r="D21" i="1"/>
  <c r="D14" i="1"/>
  <c r="D16" i="1"/>
  <c r="D15" i="1"/>
  <c r="D18" i="1"/>
  <c r="D17" i="1"/>
  <c r="D19" i="1"/>
  <c r="D24" i="1"/>
  <c r="D20" i="1"/>
  <c r="D25" i="1"/>
  <c r="D26" i="1"/>
  <c r="D22" i="1"/>
  <c r="D23" i="1"/>
  <c r="D27" i="1"/>
  <c r="D29" i="1"/>
  <c r="D30" i="1"/>
  <c r="D31" i="1"/>
  <c r="D32" i="1"/>
  <c r="D33" i="1"/>
  <c r="D34" i="1"/>
  <c r="D35" i="1"/>
  <c r="D36" i="1"/>
  <c r="D40" i="1"/>
  <c r="D37" i="1"/>
  <c r="D41" i="1"/>
  <c r="D39" i="1"/>
  <c r="D38" i="1"/>
  <c r="D42" i="1"/>
  <c r="D43" i="1"/>
  <c r="D28" i="1"/>
  <c r="D44" i="1"/>
  <c r="D45" i="1"/>
  <c r="D47" i="1"/>
  <c r="D49" i="1"/>
  <c r="D48" i="1"/>
  <c r="D46" i="1"/>
  <c r="D50" i="1"/>
  <c r="D51" i="1"/>
  <c r="D52" i="1"/>
  <c r="D53" i="1"/>
  <c r="D54" i="1"/>
  <c r="D55" i="1"/>
  <c r="D56" i="1"/>
  <c r="D57" i="1"/>
  <c r="D59" i="1"/>
  <c r="D60" i="1"/>
  <c r="D58" i="1"/>
  <c r="K61" i="1"/>
  <c r="J61" i="1"/>
  <c r="I61" i="1"/>
  <c r="H61" i="1"/>
  <c r="G61" i="1"/>
  <c r="F61" i="1"/>
  <c r="E61" i="1"/>
  <c r="C61" i="1"/>
  <c r="B61" i="1"/>
</calcChain>
</file>

<file path=xl/sharedStrings.xml><?xml version="1.0" encoding="utf-8"?>
<sst xmlns="http://schemas.openxmlformats.org/spreadsheetml/2006/main" count="71" uniqueCount="71">
  <si>
    <t>CDC</t>
  </si>
  <si>
    <t>What were your operating expenses in the most recently completed fiscal year?</t>
  </si>
  <si>
    <t>How many cumulative rental units are in your portfolio, excluding projects completed this past year?</t>
  </si>
  <si>
    <t>Operating Costs for Rental Units in Portfolio (# Rental Units* $10,255)</t>
  </si>
  <si>
    <t>How many of these units received energy retrofits in this past year?</t>
  </si>
  <si>
    <t>What were the total dollars invested in energy retrofits in these units in this past year?</t>
  </si>
  <si>
    <t>How many Board Members did your organization have?</t>
  </si>
  <si>
    <t>How many Board members are People of Color?</t>
  </si>
  <si>
    <t>How many non-Board Members played a leadership role in your organization?</t>
  </si>
  <si>
    <t>How many other individuals volunteered for your organization this past year?</t>
  </si>
  <si>
    <t>Total number of engaged leaders</t>
  </si>
  <si>
    <t>ACT Lawrence</t>
  </si>
  <si>
    <t>African Community Economic Development of New England (ACEDONE)</t>
  </si>
  <si>
    <t>Allston Brighton CDC</t>
  </si>
  <si>
    <t>Asian CDC</t>
  </si>
  <si>
    <t>Boston Neighborhood CLT</t>
  </si>
  <si>
    <t>Brookline Improvement Coalition</t>
  </si>
  <si>
    <t>CDC of South Berkshire</t>
  </si>
  <si>
    <t>CEDC-SM</t>
  </si>
  <si>
    <t>Chinatown CLT</t>
  </si>
  <si>
    <t>Codman Square NDC</t>
  </si>
  <si>
    <t>Community Development Partnership</t>
  </si>
  <si>
    <t>Community Teamworks</t>
  </si>
  <si>
    <t>Dorchester Bay EDC</t>
  </si>
  <si>
    <t>Downtown Taunton Foundation</t>
  </si>
  <si>
    <t>Dudley Square Neighbors Initiative</t>
  </si>
  <si>
    <t>Fenway CDC</t>
  </si>
  <si>
    <t>Franklin County CDC</t>
  </si>
  <si>
    <t>Groundwork Lawrence</t>
  </si>
  <si>
    <t>Harborlight Community Partners</t>
  </si>
  <si>
    <t>Hilltown CDC</t>
  </si>
  <si>
    <t>Home City Development</t>
  </si>
  <si>
    <t>Homeowners Rehab Inc</t>
  </si>
  <si>
    <t>Housing Assistance Corp</t>
  </si>
  <si>
    <t>Housing Corp of Arlington</t>
  </si>
  <si>
    <t>Housing Nantucket</t>
  </si>
  <si>
    <t>IBA</t>
  </si>
  <si>
    <t>Island Housing Trust</t>
  </si>
  <si>
    <t>Jamaica Plain NDC</t>
  </si>
  <si>
    <t>Just-A-Start</t>
  </si>
  <si>
    <t>Lawrence Community Works</t>
  </si>
  <si>
    <t>Madison Park DC</t>
  </si>
  <si>
    <t>Main South CDC</t>
  </si>
  <si>
    <t>Metrowest Collaborative Development</t>
  </si>
  <si>
    <t>Mill Cities</t>
  </si>
  <si>
    <t>Mission Hill NHS</t>
  </si>
  <si>
    <t>Neighborhood of Affordable Housing</t>
  </si>
  <si>
    <t>NeighborWorks Housing Solutions</t>
  </si>
  <si>
    <t>NewVue Communities</t>
  </si>
  <si>
    <t>North Shore CDC</t>
  </si>
  <si>
    <t>Nuestra</t>
  </si>
  <si>
    <t>One Holyoke CDC</t>
  </si>
  <si>
    <t>Pittsfield ERC</t>
  </si>
  <si>
    <t>Quabog Valley CDC</t>
  </si>
  <si>
    <t>Revitalize CDC</t>
  </si>
  <si>
    <t>Somerville CDC</t>
  </si>
  <si>
    <t>South Boston NDC</t>
  </si>
  <si>
    <t>South Middlesex</t>
  </si>
  <si>
    <t>Southeast Asian</t>
  </si>
  <si>
    <t>Southwest Boston CDC</t>
  </si>
  <si>
    <t>The Latio Support Network</t>
  </si>
  <si>
    <t>The Neighborhood Developers</t>
  </si>
  <si>
    <t>Urban Edge</t>
  </si>
  <si>
    <t>Valley CDC</t>
  </si>
  <si>
    <t>Waltham Alliance</t>
  </si>
  <si>
    <t>Waterfront League</t>
  </si>
  <si>
    <t>Way Finders</t>
  </si>
  <si>
    <t>Wellspring</t>
  </si>
  <si>
    <t>Worcester Common Ground</t>
  </si>
  <si>
    <t>Worcester Community Housing Resource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</si>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</sst>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164" fontId="0" fillId="0" borderId="0" xfId="2" applyNumberFormat="1" applyFont="1" applyAlignment="1">
      <alignment wrapText="1"/>
    </xf>
    <xf numFmtId="165" fontId="0" fillId="0" borderId="0" xfId="1" applyNumberFormat="1" applyFont="1" applyAlignment="1">
      <alignment wrapText="1"/>
    </xf>
    <xf numFmtId="165" fontId="2" fillId="0" borderId="0" xfId="0" applyNumberFormat="1" applyFont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&quot;$&quot;* #,##0_);_(&quot;$&quot;* \(#,##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&quot;$&quot;* #,##0_);_(&quot;$&quot;* \(#,##0\);_(&quot;$&quot;* &quot;-&quot;??_);_(@_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bottom" textRotation="0" wrapText="1" indent="0" justifyLastLine="0" shrinkToFit="0" readingOrder="0"/>
    </dxf>
    <dxf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F6FBEE-1F05-41CE-B7CE-D260ED10E463}" name="Table1" displayName="Table1" ref="A1:K61" totalsRowCount="1" headerRowDxfId="24" dataDxfId="23" totalsRowDxfId="22">
  <autoFilter ref="A1:K60" xr:uid="{D7F6FBEE-1F05-41CE-B7CE-D260ED10E463}"/>
  <sortState xmlns:xlrd2="http://schemas.microsoft.com/office/spreadsheetml/2017/richdata2" ref="A2:K60">
    <sortCondition ref="A1:A60"/>
  </sortState>
  <tableColumns count="11">
    <tableColumn id="1" xr3:uid="{64420751-E231-4A63-A007-CF46F50D2DFC}" name="CDC" totalsRowLabel="Total" dataDxfId="21" totalsRowDxfId="10"/>
    <tableColumn id="3" xr3:uid="{80456EAF-7710-44D9-B8F0-6B93B345FEE7}" name="What were your operating expenses in the most recently completed fiscal year?" totalsRowFunction="sum" dataDxfId="20" totalsRowDxfId="9" totalsRowCellStyle="Currency"/>
    <tableColumn id="85" xr3:uid="{8BEBA9BF-9DB0-4A0B-9607-4E9B22CD4BE7}" name="How many cumulative rental units are in your portfolio, excluding projects completed this past year?" totalsRowFunction="sum" dataDxfId="19" totalsRowDxfId="8" dataCellStyle="Comma" totalsRowCellStyle="Comma"/>
    <tableColumn id="2" xr3:uid="{E74E590F-8FF6-47F8-B415-991CCC8C84E4}" name="Operating Costs for Rental Units in Portfolio (# Rental Units* $10,255)" totalsRowFunction="custom" dataDxfId="18" totalsRowDxfId="7" dataCellStyle="Comma">
      <calculatedColumnFormula>Table1[[#This Row],[How many cumulative rental units are in your portfolio, excluding projects completed this past year?]]*10255</calculatedColumnFormula>
      <totalsRowFormula>SUM(D2:D60)</totalsRowFormula>
    </tableColumn>
    <tableColumn id="86" xr3:uid="{011D595B-08F9-403C-BC7E-F08EC758E154}" name="How many of these units received energy retrofits in this past year?" totalsRowFunction="sum" dataDxfId="17" totalsRowDxfId="6" dataCellStyle="Comma" totalsRowCellStyle="Comma"/>
    <tableColumn id="87" xr3:uid="{B0EFA28B-606D-4114-AEC6-23EC66948C5C}" name="What were the total dollars invested in energy retrofits in these units in this past year?" totalsRowFunction="sum" dataDxfId="16" totalsRowDxfId="5" dataCellStyle="Currency" totalsRowCellStyle="Currency"/>
    <tableColumn id="88" xr3:uid="{01A280D8-9C2B-48C3-8284-7B20E5E048EA}" name="How many Board Members did your organization have?" totalsRowFunction="sum" dataDxfId="15" totalsRowDxfId="4" dataCellStyle="Comma" totalsRowCellStyle="Comma"/>
    <tableColumn id="89" xr3:uid="{4BBE5752-DC5F-4F5C-B79F-D9C15F8FA288}" name="How many Board members are People of Color?" totalsRowFunction="sum" dataDxfId="14" totalsRowDxfId="3" dataCellStyle="Comma" totalsRowCellStyle="Comma"/>
    <tableColumn id="90" xr3:uid="{05E96CA8-3E3D-4B3E-BEE9-1F459761040A}" name="How many non-Board Members played a leadership role in your organization?" totalsRowFunction="sum" dataDxfId="13" totalsRowDxfId="2" dataCellStyle="Comma" totalsRowCellStyle="Comma"/>
    <tableColumn id="91" xr3:uid="{258295F1-1748-4976-826C-952D5FD9A99D}" name="How many other individuals volunteered for your organization this past year?" totalsRowFunction="sum" dataDxfId="12" totalsRowDxfId="1" dataCellStyle="Comma" totalsRowCellStyle="Comma"/>
    <tableColumn id="92" xr3:uid="{D8070B79-7BA2-4E97-9898-07E54CD80C1E}" name="Total number of engaged leaders" totalsRowFunction="sum" dataDxfId="11" totalsRowDxfId="0" dataCellStyle="Comma" totalsRowCellStyle="Comm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workbookViewId="0">
      <pane xSplit="1" topLeftCell="D1" activePane="topRight" state="frozen"/>
      <selection pane="topRight" activeCell="F64" sqref="F64"/>
    </sheetView>
  </sheetViews>
  <sheetFormatPr defaultRowHeight="14.25" x14ac:dyDescent="0.45"/>
  <cols>
    <col min="1" max="1" width="42.73046875" customWidth="1"/>
    <col min="2" max="11" width="25.59765625" customWidth="1"/>
    <col min="12" max="29" width="74.1328125" customWidth="1"/>
  </cols>
  <sheetData>
    <row r="1" spans="1:11" ht="57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45">
      <c r="A2" s="2" t="s">
        <v>11</v>
      </c>
      <c r="B2" s="3">
        <v>461459</v>
      </c>
      <c r="C2" s="6">
        <v>0</v>
      </c>
      <c r="D2" s="6">
        <f>Table1[[#This Row],[How many cumulative rental units are in your portfolio, excluding projects completed this past year?]]*10255</f>
        <v>0</v>
      </c>
      <c r="E2" s="6">
        <v>0</v>
      </c>
      <c r="F2" s="5">
        <v>0</v>
      </c>
      <c r="G2" s="6">
        <v>7</v>
      </c>
      <c r="H2" s="6">
        <v>6</v>
      </c>
      <c r="I2" s="6">
        <v>12</v>
      </c>
      <c r="J2" s="6">
        <v>75</v>
      </c>
      <c r="K2" s="6">
        <v>19</v>
      </c>
    </row>
    <row r="3" spans="1:11" ht="28.5" x14ac:dyDescent="0.45">
      <c r="A3" s="2" t="s">
        <v>12</v>
      </c>
      <c r="B3" s="3">
        <v>1102000</v>
      </c>
      <c r="C3" s="6">
        <v>0</v>
      </c>
      <c r="D3" s="6">
        <f>Table1[[#This Row],[How many cumulative rental units are in your portfolio, excluding projects completed this past year?]]*10255</f>
        <v>0</v>
      </c>
      <c r="E3" s="6">
        <v>0</v>
      </c>
      <c r="F3" s="5">
        <v>0</v>
      </c>
      <c r="G3" s="6">
        <v>11</v>
      </c>
      <c r="H3" s="6">
        <v>10</v>
      </c>
      <c r="I3" s="6">
        <v>3</v>
      </c>
      <c r="J3" s="6">
        <v>4</v>
      </c>
      <c r="K3" s="6">
        <v>14</v>
      </c>
    </row>
    <row r="4" spans="1:11" x14ac:dyDescent="0.45">
      <c r="A4" s="2" t="s">
        <v>13</v>
      </c>
      <c r="B4" s="3">
        <v>2127067</v>
      </c>
      <c r="C4" s="6">
        <v>520</v>
      </c>
      <c r="D4" s="6">
        <f>Table1[[#This Row],[How many cumulative rental units are in your portfolio, excluding projects completed this past year?]]*10255</f>
        <v>5332600</v>
      </c>
      <c r="E4" s="6">
        <v>0</v>
      </c>
      <c r="F4" s="5">
        <v>0</v>
      </c>
      <c r="G4" s="6">
        <v>15</v>
      </c>
      <c r="H4" s="6">
        <v>8</v>
      </c>
      <c r="I4" s="6">
        <v>15</v>
      </c>
      <c r="J4" s="6">
        <v>100</v>
      </c>
      <c r="K4" s="6">
        <v>30</v>
      </c>
    </row>
    <row r="5" spans="1:11" x14ac:dyDescent="0.45">
      <c r="A5" s="2" t="s">
        <v>14</v>
      </c>
      <c r="B5" s="3">
        <v>1690666</v>
      </c>
      <c r="C5" s="6">
        <v>330</v>
      </c>
      <c r="D5" s="6">
        <f>Table1[[#This Row],[How many cumulative rental units are in your portfolio, excluding projects completed this past year?]]*10255</f>
        <v>3384150</v>
      </c>
      <c r="E5" s="6">
        <v>0</v>
      </c>
      <c r="F5" s="5">
        <v>0</v>
      </c>
      <c r="G5" s="6">
        <v>17</v>
      </c>
      <c r="H5" s="6">
        <v>15</v>
      </c>
      <c r="I5" s="6">
        <v>5</v>
      </c>
      <c r="J5" s="6">
        <v>60</v>
      </c>
      <c r="K5" s="6">
        <v>22</v>
      </c>
    </row>
    <row r="6" spans="1:11" x14ac:dyDescent="0.45">
      <c r="A6" s="2" t="s">
        <v>15</v>
      </c>
      <c r="B6" s="3">
        <v>285045</v>
      </c>
      <c r="C6" s="6">
        <v>15</v>
      </c>
      <c r="D6" s="6">
        <f>Table1[[#This Row],[How many cumulative rental units are in your portfolio, excluding projects completed this past year?]]*10255</f>
        <v>153825</v>
      </c>
      <c r="E6" s="6">
        <v>0</v>
      </c>
      <c r="F6" s="5">
        <v>0</v>
      </c>
      <c r="G6" s="6">
        <v>13</v>
      </c>
      <c r="H6" s="6">
        <v>7</v>
      </c>
      <c r="I6" s="6">
        <v>20</v>
      </c>
      <c r="J6" s="6">
        <v>50</v>
      </c>
      <c r="K6" s="6">
        <v>33</v>
      </c>
    </row>
    <row r="7" spans="1:11" x14ac:dyDescent="0.45">
      <c r="A7" s="2" t="s">
        <v>16</v>
      </c>
      <c r="B7" s="3">
        <v>204817</v>
      </c>
      <c r="C7" s="6">
        <v>22</v>
      </c>
      <c r="D7" s="6">
        <f>Table1[[#This Row],[How many cumulative rental units are in your portfolio, excluding projects completed this past year?]]*10255</f>
        <v>225610</v>
      </c>
      <c r="E7" s="6">
        <v>0</v>
      </c>
      <c r="F7" s="5">
        <v>0</v>
      </c>
      <c r="G7" s="6">
        <v>10</v>
      </c>
      <c r="H7" s="6">
        <v>7</v>
      </c>
      <c r="I7" s="6">
        <v>5</v>
      </c>
      <c r="J7" s="6">
        <v>3</v>
      </c>
      <c r="K7" s="6">
        <v>15</v>
      </c>
    </row>
    <row r="8" spans="1:11" x14ac:dyDescent="0.45">
      <c r="A8" s="2" t="s">
        <v>17</v>
      </c>
      <c r="B8" s="3">
        <v>676807</v>
      </c>
      <c r="C8" s="6">
        <v>59</v>
      </c>
      <c r="D8" s="6">
        <f>Table1[[#This Row],[How many cumulative rental units are in your portfolio, excluding projects completed this past year?]]*10255</f>
        <v>605045</v>
      </c>
      <c r="E8" s="6">
        <v>0</v>
      </c>
      <c r="F8" s="5">
        <v>0</v>
      </c>
      <c r="G8" s="6">
        <v>15</v>
      </c>
      <c r="H8" s="6">
        <v>0</v>
      </c>
      <c r="I8" s="6">
        <v>0</v>
      </c>
      <c r="J8" s="6">
        <v>3</v>
      </c>
      <c r="K8" s="6">
        <v>15</v>
      </c>
    </row>
    <row r="9" spans="1:11" x14ac:dyDescent="0.45">
      <c r="A9" s="2" t="s">
        <v>18</v>
      </c>
      <c r="B9" s="3">
        <v>803326</v>
      </c>
      <c r="C9" s="6">
        <v>0</v>
      </c>
      <c r="D9" s="6">
        <f>Table1[[#This Row],[How many cumulative rental units are in your portfolio, excluding projects completed this past year?]]*10255</f>
        <v>0</v>
      </c>
      <c r="E9" s="6">
        <v>0</v>
      </c>
      <c r="F9" s="5">
        <v>0</v>
      </c>
      <c r="G9" s="6">
        <v>9</v>
      </c>
      <c r="H9" s="6">
        <v>4</v>
      </c>
      <c r="I9" s="6">
        <v>3</v>
      </c>
      <c r="J9" s="6">
        <v>45</v>
      </c>
      <c r="K9" s="6">
        <v>12</v>
      </c>
    </row>
    <row r="10" spans="1:11" x14ac:dyDescent="0.45">
      <c r="A10" s="2" t="s">
        <v>19</v>
      </c>
      <c r="B10" s="3">
        <v>467608</v>
      </c>
      <c r="C10" s="6">
        <v>0</v>
      </c>
      <c r="D10" s="6">
        <f>Table1[[#This Row],[How many cumulative rental units are in your portfolio, excluding projects completed this past year?]]*10255</f>
        <v>0</v>
      </c>
      <c r="E10" s="6">
        <v>0</v>
      </c>
      <c r="F10" s="5">
        <v>0</v>
      </c>
      <c r="G10" s="6">
        <v>10</v>
      </c>
      <c r="H10" s="6">
        <v>9</v>
      </c>
      <c r="I10" s="6">
        <v>10</v>
      </c>
      <c r="J10" s="6">
        <v>67</v>
      </c>
      <c r="K10" s="6">
        <v>20</v>
      </c>
    </row>
    <row r="11" spans="1:11" x14ac:dyDescent="0.45">
      <c r="A11" s="2" t="s">
        <v>20</v>
      </c>
      <c r="B11" s="3">
        <v>3172410</v>
      </c>
      <c r="C11" s="6">
        <v>979</v>
      </c>
      <c r="D11" s="6">
        <f>Table1[[#This Row],[How many cumulative rental units are in your portfolio, excluding projects completed this past year?]]*10255</f>
        <v>10039645</v>
      </c>
      <c r="E11" s="6">
        <v>0</v>
      </c>
      <c r="F11" s="5">
        <v>0</v>
      </c>
      <c r="G11" s="6">
        <v>9</v>
      </c>
      <c r="H11" s="6">
        <v>9</v>
      </c>
      <c r="I11" s="6">
        <v>8</v>
      </c>
      <c r="J11" s="6">
        <v>146</v>
      </c>
      <c r="K11" s="6">
        <v>17</v>
      </c>
    </row>
    <row r="12" spans="1:11" x14ac:dyDescent="0.45">
      <c r="A12" s="2" t="s">
        <v>21</v>
      </c>
      <c r="B12" s="3">
        <v>3763723</v>
      </c>
      <c r="C12" s="6">
        <v>99</v>
      </c>
      <c r="D12" s="6">
        <f>Table1[[#This Row],[How many cumulative rental units are in your portfolio, excluding projects completed this past year?]]*10255</f>
        <v>1015245</v>
      </c>
      <c r="E12" s="6">
        <v>7</v>
      </c>
      <c r="F12" s="5">
        <v>224891</v>
      </c>
      <c r="G12" s="6">
        <v>16</v>
      </c>
      <c r="H12" s="6">
        <v>0</v>
      </c>
      <c r="I12" s="6">
        <v>70</v>
      </c>
      <c r="J12" s="6">
        <v>96</v>
      </c>
      <c r="K12" s="6">
        <v>86</v>
      </c>
    </row>
    <row r="13" spans="1:11" x14ac:dyDescent="0.45">
      <c r="A13" s="2" t="s">
        <v>22</v>
      </c>
      <c r="B13" s="4">
        <v>198151250</v>
      </c>
      <c r="C13" s="6">
        <v>158</v>
      </c>
      <c r="D13" s="6">
        <f>Table1[[#This Row],[How many cumulative rental units are in your portfolio, excluding projects completed this past year?]]*10255</f>
        <v>1620290</v>
      </c>
      <c r="E13" s="6">
        <v>39</v>
      </c>
      <c r="F13" s="5">
        <v>524100</v>
      </c>
      <c r="G13" s="6">
        <v>24</v>
      </c>
      <c r="H13" s="6">
        <v>7</v>
      </c>
      <c r="I13" s="6">
        <v>21</v>
      </c>
      <c r="J13" s="6">
        <v>921</v>
      </c>
      <c r="K13" s="6">
        <v>45</v>
      </c>
    </row>
    <row r="14" spans="1:11" x14ac:dyDescent="0.45">
      <c r="A14" s="2" t="s">
        <v>23</v>
      </c>
      <c r="B14" s="3">
        <v>6591000</v>
      </c>
      <c r="C14" s="6">
        <v>1100</v>
      </c>
      <c r="D14" s="6">
        <f>Table1[[#This Row],[How many cumulative rental units are in your portfolio, excluding projects completed this past year?]]*10255</f>
        <v>11280500</v>
      </c>
      <c r="E14" s="6">
        <v>0</v>
      </c>
      <c r="F14" s="5">
        <v>0</v>
      </c>
      <c r="G14" s="6">
        <v>15</v>
      </c>
      <c r="H14" s="6">
        <v>13</v>
      </c>
      <c r="I14" s="6">
        <v>6</v>
      </c>
      <c r="J14" s="6">
        <v>1</v>
      </c>
      <c r="K14" s="6">
        <v>21</v>
      </c>
    </row>
    <row r="15" spans="1:11" x14ac:dyDescent="0.45">
      <c r="A15" s="2" t="s">
        <v>24</v>
      </c>
      <c r="B15" s="3">
        <v>85836</v>
      </c>
      <c r="C15" s="6">
        <v>6</v>
      </c>
      <c r="D15" s="6">
        <f>Table1[[#This Row],[How many cumulative rental units are in your portfolio, excluding projects completed this past year?]]*10255</f>
        <v>61530</v>
      </c>
      <c r="E15" s="6">
        <v>0</v>
      </c>
      <c r="F15" s="5">
        <v>0</v>
      </c>
      <c r="G15" s="6">
        <v>10</v>
      </c>
      <c r="H15" s="6">
        <v>0</v>
      </c>
      <c r="I15" s="6">
        <v>1</v>
      </c>
      <c r="J15" s="6">
        <v>30</v>
      </c>
      <c r="K15" s="6">
        <v>11</v>
      </c>
    </row>
    <row r="16" spans="1:11" x14ac:dyDescent="0.45">
      <c r="A16" s="2" t="s">
        <v>25</v>
      </c>
      <c r="B16" s="3">
        <v>947572</v>
      </c>
      <c r="C16" s="6">
        <v>150</v>
      </c>
      <c r="D16" s="6">
        <f>Table1[[#This Row],[How many cumulative rental units are in your portfolio, excluding projects completed this past year?]]*10255</f>
        <v>1538250</v>
      </c>
      <c r="E16" s="6">
        <v>0</v>
      </c>
      <c r="F16" s="5">
        <v>0</v>
      </c>
      <c r="G16" s="6">
        <v>10</v>
      </c>
      <c r="H16" s="6">
        <v>10</v>
      </c>
      <c r="I16" s="6">
        <v>15</v>
      </c>
      <c r="J16" s="6">
        <v>25</v>
      </c>
      <c r="K16" s="6">
        <v>25</v>
      </c>
    </row>
    <row r="17" spans="1:11" x14ac:dyDescent="0.45">
      <c r="A17" s="2" t="s">
        <v>26</v>
      </c>
      <c r="B17" s="3">
        <v>1340827</v>
      </c>
      <c r="C17" s="6">
        <v>409</v>
      </c>
      <c r="D17" s="6">
        <f>Table1[[#This Row],[How many cumulative rental units are in your portfolio, excluding projects completed this past year?]]*10255</f>
        <v>4194295</v>
      </c>
      <c r="E17" s="6">
        <v>0</v>
      </c>
      <c r="F17" s="5">
        <v>0</v>
      </c>
      <c r="G17" s="6">
        <v>17</v>
      </c>
      <c r="H17" s="6">
        <v>6</v>
      </c>
      <c r="I17" s="6">
        <v>4</v>
      </c>
      <c r="J17" s="6">
        <v>75</v>
      </c>
      <c r="K17" s="6">
        <v>21</v>
      </c>
    </row>
    <row r="18" spans="1:11" x14ac:dyDescent="0.45">
      <c r="A18" s="2" t="s">
        <v>27</v>
      </c>
      <c r="B18" s="3">
        <v>2608839</v>
      </c>
      <c r="C18" s="6">
        <v>0</v>
      </c>
      <c r="D18" s="6">
        <f>Table1[[#This Row],[How many cumulative rental units are in your portfolio, excluding projects completed this past year?]]*10255</f>
        <v>0</v>
      </c>
      <c r="E18" s="6">
        <v>0</v>
      </c>
      <c r="F18" s="5">
        <v>0</v>
      </c>
      <c r="G18" s="6">
        <v>11</v>
      </c>
      <c r="H18" s="6">
        <v>2</v>
      </c>
      <c r="I18" s="6">
        <v>17</v>
      </c>
      <c r="J18" s="6">
        <v>0</v>
      </c>
      <c r="K18" s="6">
        <v>28</v>
      </c>
    </row>
    <row r="19" spans="1:11" x14ac:dyDescent="0.45">
      <c r="A19" s="2" t="s">
        <v>28</v>
      </c>
      <c r="B19" s="3">
        <v>3412535</v>
      </c>
      <c r="C19" s="6">
        <v>0</v>
      </c>
      <c r="D19" s="6">
        <f>Table1[[#This Row],[How many cumulative rental units are in your portfolio, excluding projects completed this past year?]]*10255</f>
        <v>0</v>
      </c>
      <c r="E19" s="6">
        <v>0</v>
      </c>
      <c r="F19" s="5">
        <v>0</v>
      </c>
      <c r="G19" s="6">
        <v>12</v>
      </c>
      <c r="H19" s="6">
        <v>4</v>
      </c>
      <c r="I19" s="6">
        <v>5</v>
      </c>
      <c r="J19" s="6">
        <v>2718</v>
      </c>
      <c r="K19" s="6">
        <v>17</v>
      </c>
    </row>
    <row r="20" spans="1:11" x14ac:dyDescent="0.45">
      <c r="A20" s="2" t="s">
        <v>29</v>
      </c>
      <c r="B20" s="3">
        <v>6409085</v>
      </c>
      <c r="C20" s="6">
        <v>407</v>
      </c>
      <c r="D20" s="6">
        <f>Table1[[#This Row],[How many cumulative rental units are in your portfolio, excluding projects completed this past year?]]*10255</f>
        <v>4173785</v>
      </c>
      <c r="E20" s="6">
        <v>3</v>
      </c>
      <c r="F20" s="5">
        <v>75000</v>
      </c>
      <c r="G20" s="6">
        <v>17</v>
      </c>
      <c r="H20" s="6">
        <v>3</v>
      </c>
      <c r="I20" s="6">
        <v>25</v>
      </c>
      <c r="J20" s="6">
        <v>40</v>
      </c>
      <c r="K20" s="6">
        <v>42</v>
      </c>
    </row>
    <row r="21" spans="1:11" x14ac:dyDescent="0.45">
      <c r="A21" s="2" t="s">
        <v>30</v>
      </c>
      <c r="B21" s="3">
        <v>2581368</v>
      </c>
      <c r="C21" s="6">
        <v>68</v>
      </c>
      <c r="D21" s="6">
        <f>Table1[[#This Row],[How many cumulative rental units are in your portfolio, excluding projects completed this past year?]]*10255</f>
        <v>697340</v>
      </c>
      <c r="E21" s="6">
        <v>0</v>
      </c>
      <c r="F21" s="5">
        <v>0</v>
      </c>
      <c r="G21" s="6">
        <v>7</v>
      </c>
      <c r="H21" s="6">
        <v>0</v>
      </c>
      <c r="I21" s="6">
        <v>6</v>
      </c>
      <c r="J21" s="6">
        <v>12</v>
      </c>
      <c r="K21" s="6">
        <v>13</v>
      </c>
    </row>
    <row r="22" spans="1:11" x14ac:dyDescent="0.45">
      <c r="A22" s="2" t="s">
        <v>31</v>
      </c>
      <c r="B22" s="3">
        <v>1158365</v>
      </c>
      <c r="C22" s="6">
        <v>420</v>
      </c>
      <c r="D22" s="6">
        <f>Table1[[#This Row],[How many cumulative rental units are in your portfolio, excluding projects completed this past year?]]*10255</f>
        <v>4307100</v>
      </c>
      <c r="E22" s="6">
        <v>25</v>
      </c>
      <c r="F22" s="5">
        <v>250000</v>
      </c>
      <c r="G22" s="6">
        <v>12</v>
      </c>
      <c r="H22" s="6">
        <v>8</v>
      </c>
      <c r="I22" s="6">
        <v>1</v>
      </c>
      <c r="J22" s="6">
        <v>12</v>
      </c>
      <c r="K22" s="6">
        <v>13</v>
      </c>
    </row>
    <row r="23" spans="1:11" x14ac:dyDescent="0.45">
      <c r="A23" s="2" t="s">
        <v>32</v>
      </c>
      <c r="B23" s="3">
        <v>2471099</v>
      </c>
      <c r="C23" s="6">
        <v>1675</v>
      </c>
      <c r="D23" s="6">
        <f>Table1[[#This Row],[How many cumulative rental units are in your portfolio, excluding projects completed this past year?]]*10255</f>
        <v>17177125</v>
      </c>
      <c r="E23" s="6">
        <v>531</v>
      </c>
      <c r="F23" s="5">
        <v>9500000</v>
      </c>
      <c r="G23" s="6">
        <v>12</v>
      </c>
      <c r="H23" s="6">
        <v>3</v>
      </c>
      <c r="I23" s="6">
        <v>15</v>
      </c>
      <c r="J23" s="6">
        <v>14</v>
      </c>
      <c r="K23" s="6">
        <v>27</v>
      </c>
    </row>
    <row r="24" spans="1:11" x14ac:dyDescent="0.45">
      <c r="A24" s="2" t="s">
        <v>33</v>
      </c>
      <c r="B24" s="3">
        <v>32666421</v>
      </c>
      <c r="C24" s="6">
        <v>368</v>
      </c>
      <c r="D24" s="6">
        <f>Table1[[#This Row],[How many cumulative rental units are in your portfolio, excluding projects completed this past year?]]*10255</f>
        <v>3773840</v>
      </c>
      <c r="E24" s="6">
        <v>1</v>
      </c>
      <c r="F24" s="5">
        <v>10000</v>
      </c>
      <c r="G24" s="6">
        <v>16</v>
      </c>
      <c r="H24" s="6">
        <v>2</v>
      </c>
      <c r="I24" s="6">
        <v>105</v>
      </c>
      <c r="J24" s="6">
        <v>616</v>
      </c>
      <c r="K24" s="6">
        <v>121</v>
      </c>
    </row>
    <row r="25" spans="1:11" x14ac:dyDescent="0.45">
      <c r="A25" s="2" t="s">
        <v>34</v>
      </c>
      <c r="B25" s="3">
        <v>1565210</v>
      </c>
      <c r="C25" s="6">
        <v>102</v>
      </c>
      <c r="D25" s="6">
        <f>Table1[[#This Row],[How many cumulative rental units are in your portfolio, excluding projects completed this past year?]]*10255</f>
        <v>1046010</v>
      </c>
      <c r="E25" s="6">
        <v>0</v>
      </c>
      <c r="F25" s="5">
        <v>0</v>
      </c>
      <c r="G25" s="6">
        <v>11</v>
      </c>
      <c r="H25" s="6">
        <v>4</v>
      </c>
      <c r="I25" s="6">
        <v>3</v>
      </c>
      <c r="J25" s="6">
        <v>5</v>
      </c>
      <c r="K25" s="6">
        <v>14</v>
      </c>
    </row>
    <row r="26" spans="1:11" x14ac:dyDescent="0.45">
      <c r="A26" s="2" t="s">
        <v>35</v>
      </c>
      <c r="B26" s="3">
        <v>205666</v>
      </c>
      <c r="C26" s="6">
        <v>39</v>
      </c>
      <c r="D26" s="6">
        <f>Table1[[#This Row],[How many cumulative rental units are in your portfolio, excluding projects completed this past year?]]*10255</f>
        <v>399945</v>
      </c>
      <c r="E26" s="6">
        <v>1</v>
      </c>
      <c r="F26" s="5">
        <v>1275</v>
      </c>
      <c r="G26" s="6">
        <v>9</v>
      </c>
      <c r="H26" s="6">
        <v>3</v>
      </c>
      <c r="I26" s="6">
        <v>6</v>
      </c>
      <c r="J26" s="6">
        <v>0</v>
      </c>
      <c r="K26" s="6">
        <v>15</v>
      </c>
    </row>
    <row r="27" spans="1:11" x14ac:dyDescent="0.45">
      <c r="A27" s="2" t="s">
        <v>36</v>
      </c>
      <c r="B27" s="3">
        <v>4755039</v>
      </c>
      <c r="C27" s="6">
        <v>667</v>
      </c>
      <c r="D27" s="6">
        <f>Table1[[#This Row],[How many cumulative rental units are in your portfolio, excluding projects completed this past year?]]*10255</f>
        <v>6840085</v>
      </c>
      <c r="E27" s="6">
        <v>0</v>
      </c>
      <c r="F27" s="5">
        <v>0</v>
      </c>
      <c r="G27" s="6">
        <v>14</v>
      </c>
      <c r="H27" s="6">
        <v>9</v>
      </c>
      <c r="I27" s="6">
        <v>1</v>
      </c>
      <c r="J27" s="6">
        <v>6</v>
      </c>
      <c r="K27" s="6">
        <v>15</v>
      </c>
    </row>
    <row r="28" spans="1:11" x14ac:dyDescent="0.45">
      <c r="A28" s="2" t="s">
        <v>37</v>
      </c>
      <c r="B28" s="3">
        <v>1775432</v>
      </c>
      <c r="C28" s="6">
        <v>60</v>
      </c>
      <c r="D28" s="6">
        <f>Table1[[#This Row],[How many cumulative rental units are in your portfolio, excluding projects completed this past year?]]*10255</f>
        <v>615300</v>
      </c>
      <c r="E28" s="6">
        <v>0</v>
      </c>
      <c r="F28" s="5">
        <v>0</v>
      </c>
      <c r="G28" s="6">
        <v>13</v>
      </c>
      <c r="H28" s="6">
        <v>2</v>
      </c>
      <c r="I28" s="6">
        <v>8</v>
      </c>
      <c r="J28" s="6">
        <v>25</v>
      </c>
      <c r="K28" s="6">
        <v>21</v>
      </c>
    </row>
    <row r="29" spans="1:11" x14ac:dyDescent="0.45">
      <c r="A29" s="2" t="s">
        <v>38</v>
      </c>
      <c r="B29" s="3">
        <v>7241633</v>
      </c>
      <c r="C29" s="6">
        <v>718</v>
      </c>
      <c r="D29" s="6">
        <f>Table1[[#This Row],[How many cumulative rental units are in your portfolio, excluding projects completed this past year?]]*10255</f>
        <v>7363090</v>
      </c>
      <c r="E29" s="6">
        <v>185</v>
      </c>
      <c r="F29" s="5">
        <v>161147</v>
      </c>
      <c r="G29" s="6">
        <v>11</v>
      </c>
      <c r="H29" s="6">
        <v>8</v>
      </c>
      <c r="I29" s="6">
        <v>8</v>
      </c>
      <c r="J29" s="6">
        <v>75</v>
      </c>
      <c r="K29" s="6">
        <v>19</v>
      </c>
    </row>
    <row r="30" spans="1:11" x14ac:dyDescent="0.45">
      <c r="A30" s="2" t="s">
        <v>39</v>
      </c>
      <c r="B30" s="3">
        <v>6703306</v>
      </c>
      <c r="C30" s="6">
        <v>621</v>
      </c>
      <c r="D30" s="6">
        <f>Table1[[#This Row],[How many cumulative rental units are in your portfolio, excluding projects completed this past year?]]*10255</f>
        <v>6368355</v>
      </c>
      <c r="E30" s="6">
        <v>0</v>
      </c>
      <c r="F30" s="5">
        <v>0</v>
      </c>
      <c r="G30" s="6">
        <v>18</v>
      </c>
      <c r="H30" s="6">
        <v>10</v>
      </c>
      <c r="I30" s="6">
        <v>20</v>
      </c>
      <c r="J30" s="6">
        <v>45</v>
      </c>
      <c r="K30" s="6">
        <v>38</v>
      </c>
    </row>
    <row r="31" spans="1:11" x14ac:dyDescent="0.45">
      <c r="A31" s="2" t="s">
        <v>40</v>
      </c>
      <c r="B31" s="3">
        <v>4017353</v>
      </c>
      <c r="C31" s="6">
        <v>230</v>
      </c>
      <c r="D31" s="6">
        <f>Table1[[#This Row],[How many cumulative rental units are in your portfolio, excluding projects completed this past year?]]*10255</f>
        <v>2358650</v>
      </c>
      <c r="E31" s="6">
        <v>0</v>
      </c>
      <c r="F31" s="5">
        <v>0</v>
      </c>
      <c r="G31" s="6">
        <v>13</v>
      </c>
      <c r="H31" s="6">
        <v>8</v>
      </c>
      <c r="I31" s="6">
        <v>26</v>
      </c>
      <c r="J31" s="6">
        <v>122</v>
      </c>
      <c r="K31" s="6">
        <v>39</v>
      </c>
    </row>
    <row r="32" spans="1:11" x14ac:dyDescent="0.45">
      <c r="A32" s="2" t="s">
        <v>41</v>
      </c>
      <c r="B32" s="3">
        <v>8762030</v>
      </c>
      <c r="C32" s="6">
        <v>1462</v>
      </c>
      <c r="D32" s="6">
        <f>Table1[[#This Row],[How many cumulative rental units are in your portfolio, excluding projects completed this past year?]]*10255</f>
        <v>14992810</v>
      </c>
      <c r="E32" s="6">
        <v>0</v>
      </c>
      <c r="F32" s="5">
        <v>0</v>
      </c>
      <c r="G32" s="6">
        <v>11</v>
      </c>
      <c r="H32" s="6">
        <v>11</v>
      </c>
      <c r="I32" s="6">
        <v>7</v>
      </c>
      <c r="J32" s="6">
        <v>160</v>
      </c>
      <c r="K32" s="6">
        <v>18</v>
      </c>
    </row>
    <row r="33" spans="1:11" x14ac:dyDescent="0.45">
      <c r="A33" s="2" t="s">
        <v>42</v>
      </c>
      <c r="B33" s="3">
        <v>4146400</v>
      </c>
      <c r="C33" s="6">
        <v>190</v>
      </c>
      <c r="D33" s="6">
        <f>Table1[[#This Row],[How many cumulative rental units are in your portfolio, excluding projects completed this past year?]]*10255</f>
        <v>1948450</v>
      </c>
      <c r="E33" s="6">
        <v>0</v>
      </c>
      <c r="F33" s="5">
        <v>0</v>
      </c>
      <c r="G33" s="6">
        <v>13</v>
      </c>
      <c r="H33" s="6">
        <v>9</v>
      </c>
      <c r="I33" s="6">
        <v>2</v>
      </c>
      <c r="J33" s="6">
        <v>5</v>
      </c>
      <c r="K33" s="6">
        <v>15</v>
      </c>
    </row>
    <row r="34" spans="1:11" x14ac:dyDescent="0.45">
      <c r="A34" s="2" t="s">
        <v>43</v>
      </c>
      <c r="B34" s="3">
        <v>2067349</v>
      </c>
      <c r="C34" s="6">
        <v>62</v>
      </c>
      <c r="D34" s="6">
        <f>Table1[[#This Row],[How many cumulative rental units are in your portfolio, excluding projects completed this past year?]]*10255</f>
        <v>635810</v>
      </c>
      <c r="E34" s="6">
        <v>0</v>
      </c>
      <c r="F34" s="5">
        <v>0</v>
      </c>
      <c r="G34" s="6">
        <v>8</v>
      </c>
      <c r="H34" s="6">
        <v>5</v>
      </c>
      <c r="I34" s="6">
        <v>1</v>
      </c>
      <c r="J34" s="6">
        <v>5</v>
      </c>
      <c r="K34" s="6">
        <v>9</v>
      </c>
    </row>
    <row r="35" spans="1:11" x14ac:dyDescent="0.45">
      <c r="A35" s="2" t="s">
        <v>44</v>
      </c>
      <c r="B35" s="3">
        <v>3430000</v>
      </c>
      <c r="C35" s="6">
        <v>0</v>
      </c>
      <c r="D35" s="6">
        <f>Table1[[#This Row],[How many cumulative rental units are in your portfolio, excluding projects completed this past year?]]*10255</f>
        <v>0</v>
      </c>
      <c r="E35" s="6">
        <v>0</v>
      </c>
      <c r="F35" s="5">
        <v>0</v>
      </c>
      <c r="G35" s="6">
        <v>13</v>
      </c>
      <c r="H35" s="6">
        <v>7</v>
      </c>
      <c r="I35" s="6">
        <v>21</v>
      </c>
      <c r="J35" s="6">
        <v>0</v>
      </c>
      <c r="K35" s="6">
        <v>34</v>
      </c>
    </row>
    <row r="36" spans="1:11" x14ac:dyDescent="0.45">
      <c r="A36" s="2" t="s">
        <v>45</v>
      </c>
      <c r="B36" s="3">
        <v>619422</v>
      </c>
      <c r="C36" s="6">
        <v>197</v>
      </c>
      <c r="D36" s="6">
        <f>Table1[[#This Row],[How many cumulative rental units are in your portfolio, excluding projects completed this past year?]]*10255</f>
        <v>2020235</v>
      </c>
      <c r="E36" s="6">
        <v>0</v>
      </c>
      <c r="F36" s="5">
        <v>0</v>
      </c>
      <c r="G36" s="6">
        <v>24</v>
      </c>
      <c r="H36" s="6">
        <v>8</v>
      </c>
      <c r="I36" s="6">
        <v>5</v>
      </c>
      <c r="J36" s="6">
        <v>140</v>
      </c>
      <c r="K36" s="6">
        <v>29</v>
      </c>
    </row>
    <row r="37" spans="1:11" x14ac:dyDescent="0.45">
      <c r="A37" s="2" t="s">
        <v>46</v>
      </c>
      <c r="B37" s="3">
        <v>16237079</v>
      </c>
      <c r="C37" s="6">
        <v>389</v>
      </c>
      <c r="D37" s="6">
        <f>Table1[[#This Row],[How many cumulative rental units are in your portfolio, excluding projects completed this past year?]]*10255</f>
        <v>3989195</v>
      </c>
      <c r="E37" s="6">
        <v>0</v>
      </c>
      <c r="F37" s="5">
        <v>0</v>
      </c>
      <c r="G37" s="6">
        <v>9</v>
      </c>
      <c r="H37" s="6">
        <v>5</v>
      </c>
      <c r="I37" s="6">
        <v>0</v>
      </c>
      <c r="J37" s="6">
        <v>50</v>
      </c>
      <c r="K37" s="6">
        <v>9</v>
      </c>
    </row>
    <row r="38" spans="1:11" x14ac:dyDescent="0.45">
      <c r="A38" s="2" t="s">
        <v>47</v>
      </c>
      <c r="B38" s="3">
        <v>13062683</v>
      </c>
      <c r="C38" s="6">
        <v>798</v>
      </c>
      <c r="D38" s="6">
        <f>Table1[[#This Row],[How many cumulative rental units are in your portfolio, excluding projects completed this past year?]]*10255</f>
        <v>8183490</v>
      </c>
      <c r="E38" s="6">
        <v>83</v>
      </c>
      <c r="F38" s="5">
        <v>261039</v>
      </c>
      <c r="G38" s="6">
        <v>20</v>
      </c>
      <c r="H38" s="6">
        <v>9</v>
      </c>
      <c r="I38" s="6">
        <v>20</v>
      </c>
      <c r="J38" s="6">
        <v>50</v>
      </c>
      <c r="K38" s="6">
        <v>40</v>
      </c>
    </row>
    <row r="39" spans="1:11" x14ac:dyDescent="0.45">
      <c r="A39" s="2" t="s">
        <v>48</v>
      </c>
      <c r="B39" s="3">
        <v>1838760</v>
      </c>
      <c r="C39" s="6">
        <v>179</v>
      </c>
      <c r="D39" s="6">
        <f>Table1[[#This Row],[How many cumulative rental units are in your portfolio, excluding projects completed this past year?]]*10255</f>
        <v>1835645</v>
      </c>
      <c r="E39" s="6">
        <v>0</v>
      </c>
      <c r="F39" s="5">
        <v>0</v>
      </c>
      <c r="G39" s="6">
        <v>14</v>
      </c>
      <c r="H39" s="6">
        <v>8</v>
      </c>
      <c r="I39" s="6">
        <v>20</v>
      </c>
      <c r="J39" s="6">
        <v>402</v>
      </c>
      <c r="K39" s="6">
        <v>34</v>
      </c>
    </row>
    <row r="40" spans="1:11" x14ac:dyDescent="0.45">
      <c r="A40" s="2" t="s">
        <v>49</v>
      </c>
      <c r="B40" s="3">
        <v>11056067</v>
      </c>
      <c r="C40" s="6">
        <v>398</v>
      </c>
      <c r="D40" s="6">
        <f>Table1[[#This Row],[How many cumulative rental units are in your portfolio, excluding projects completed this past year?]]*10255</f>
        <v>4081490</v>
      </c>
      <c r="E40" s="6">
        <v>0</v>
      </c>
      <c r="F40" s="5">
        <v>0</v>
      </c>
      <c r="G40" s="6">
        <v>14</v>
      </c>
      <c r="H40" s="6">
        <v>4</v>
      </c>
      <c r="I40" s="6">
        <v>35</v>
      </c>
      <c r="J40" s="6">
        <v>47</v>
      </c>
      <c r="K40" s="6">
        <v>49</v>
      </c>
    </row>
    <row r="41" spans="1:11" x14ac:dyDescent="0.45">
      <c r="A41" s="2" t="s">
        <v>50</v>
      </c>
      <c r="B41" s="3">
        <v>2768706</v>
      </c>
      <c r="C41" s="6">
        <v>850</v>
      </c>
      <c r="D41" s="6">
        <f>Table1[[#This Row],[How many cumulative rental units are in your portfolio, excluding projects completed this past year?]]*10255</f>
        <v>8716750</v>
      </c>
      <c r="E41" s="6">
        <v>0</v>
      </c>
      <c r="F41" s="5">
        <v>0</v>
      </c>
      <c r="G41" s="6">
        <v>12</v>
      </c>
      <c r="H41" s="6">
        <v>8</v>
      </c>
      <c r="I41" s="6">
        <v>2</v>
      </c>
      <c r="J41" s="6">
        <v>24</v>
      </c>
      <c r="K41" s="6">
        <v>14</v>
      </c>
    </row>
    <row r="42" spans="1:11" x14ac:dyDescent="0.45">
      <c r="A42" s="2" t="s">
        <v>51</v>
      </c>
      <c r="B42" s="3">
        <v>2734938</v>
      </c>
      <c r="C42" s="6">
        <v>275</v>
      </c>
      <c r="D42" s="6">
        <f>Table1[[#This Row],[How many cumulative rental units are in your portfolio, excluding projects completed this past year?]]*10255</f>
        <v>2820125</v>
      </c>
      <c r="E42" s="6">
        <v>2</v>
      </c>
      <c r="F42" s="5">
        <v>9000</v>
      </c>
      <c r="G42" s="6">
        <v>10</v>
      </c>
      <c r="H42" s="6">
        <v>5</v>
      </c>
      <c r="I42" s="6">
        <v>3</v>
      </c>
      <c r="J42" s="6">
        <v>147</v>
      </c>
      <c r="K42" s="6">
        <v>13</v>
      </c>
    </row>
    <row r="43" spans="1:11" x14ac:dyDescent="0.45">
      <c r="A43" s="2" t="s">
        <v>52</v>
      </c>
      <c r="B43" s="3">
        <v>203706</v>
      </c>
      <c r="C43" s="6">
        <v>0</v>
      </c>
      <c r="D43" s="6">
        <f>Table1[[#This Row],[How many cumulative rental units are in your portfolio, excluding projects completed this past year?]]*10255</f>
        <v>0</v>
      </c>
      <c r="E43" s="6">
        <v>0</v>
      </c>
      <c r="F43" s="5">
        <v>0</v>
      </c>
      <c r="G43" s="6">
        <v>12</v>
      </c>
      <c r="H43" s="6">
        <v>2</v>
      </c>
      <c r="I43" s="6">
        <v>7</v>
      </c>
      <c r="J43" s="6">
        <v>10</v>
      </c>
      <c r="K43" s="6">
        <v>19</v>
      </c>
    </row>
    <row r="44" spans="1:11" x14ac:dyDescent="0.45">
      <c r="A44" s="2" t="s">
        <v>53</v>
      </c>
      <c r="B44" s="3">
        <v>872313</v>
      </c>
      <c r="C44" s="6">
        <v>6</v>
      </c>
      <c r="D44" s="6">
        <f>Table1[[#This Row],[How many cumulative rental units are in your portfolio, excluding projects completed this past year?]]*10255</f>
        <v>61530</v>
      </c>
      <c r="E44" s="6">
        <v>0</v>
      </c>
      <c r="F44" s="5">
        <v>0</v>
      </c>
      <c r="G44" s="6">
        <v>13</v>
      </c>
      <c r="H44" s="6">
        <v>1</v>
      </c>
      <c r="I44" s="6">
        <v>7</v>
      </c>
      <c r="J44" s="6">
        <v>3</v>
      </c>
      <c r="K44" s="6">
        <v>20</v>
      </c>
    </row>
    <row r="45" spans="1:11" x14ac:dyDescent="0.45">
      <c r="A45" s="2" t="s">
        <v>54</v>
      </c>
      <c r="B45" s="3">
        <v>1416667</v>
      </c>
      <c r="C45" s="6">
        <v>0</v>
      </c>
      <c r="D45" s="6">
        <f>Table1[[#This Row],[How many cumulative rental units are in your portfolio, excluding projects completed this past year?]]*10255</f>
        <v>0</v>
      </c>
      <c r="E45" s="6">
        <v>0</v>
      </c>
      <c r="F45" s="5">
        <v>0</v>
      </c>
      <c r="G45" s="6">
        <v>22</v>
      </c>
      <c r="H45" s="6">
        <v>10</v>
      </c>
      <c r="I45" s="6">
        <v>50</v>
      </c>
      <c r="J45" s="6">
        <v>60</v>
      </c>
      <c r="K45" s="6">
        <v>72</v>
      </c>
    </row>
    <row r="46" spans="1:11" x14ac:dyDescent="0.45">
      <c r="A46" s="2" t="s">
        <v>55</v>
      </c>
      <c r="B46" s="3">
        <v>1840337</v>
      </c>
      <c r="C46" s="6">
        <v>336</v>
      </c>
      <c r="D46" s="6">
        <f>Table1[[#This Row],[How many cumulative rental units are in your portfolio, excluding projects completed this past year?]]*10255</f>
        <v>3445680</v>
      </c>
      <c r="E46" s="6">
        <v>0</v>
      </c>
      <c r="F46" s="5">
        <v>0</v>
      </c>
      <c r="G46" s="6">
        <v>15</v>
      </c>
      <c r="H46" s="6">
        <v>9</v>
      </c>
      <c r="I46" s="6">
        <v>7</v>
      </c>
      <c r="J46" s="6">
        <v>45</v>
      </c>
      <c r="K46" s="6">
        <v>22</v>
      </c>
    </row>
    <row r="47" spans="1:11" x14ac:dyDescent="0.45">
      <c r="A47" s="2" t="s">
        <v>56</v>
      </c>
      <c r="B47" s="3">
        <v>4190775</v>
      </c>
      <c r="C47" s="6">
        <v>171</v>
      </c>
      <c r="D47" s="6">
        <f>Table1[[#This Row],[How many cumulative rental units are in your portfolio, excluding projects completed this past year?]]*10255</f>
        <v>1753605</v>
      </c>
      <c r="E47" s="6">
        <v>0</v>
      </c>
      <c r="F47" s="5">
        <v>0</v>
      </c>
      <c r="G47" s="6">
        <v>9</v>
      </c>
      <c r="H47" s="6">
        <v>1</v>
      </c>
      <c r="I47" s="6">
        <v>0</v>
      </c>
      <c r="J47" s="6">
        <v>12</v>
      </c>
      <c r="K47" s="6">
        <v>9</v>
      </c>
    </row>
    <row r="48" spans="1:11" x14ac:dyDescent="0.45">
      <c r="A48" s="2" t="s">
        <v>57</v>
      </c>
      <c r="B48" s="3">
        <v>137000000</v>
      </c>
      <c r="C48" s="6">
        <v>1333</v>
      </c>
      <c r="D48" s="6">
        <f>Table1[[#This Row],[How many cumulative rental units are in your portfolio, excluding projects completed this past year?]]*10255</f>
        <v>13669915</v>
      </c>
      <c r="E48" s="6">
        <v>0</v>
      </c>
      <c r="F48" s="5">
        <v>0</v>
      </c>
      <c r="G48" s="6">
        <v>21</v>
      </c>
      <c r="H48" s="6">
        <v>4</v>
      </c>
      <c r="I48" s="6">
        <v>20</v>
      </c>
      <c r="J48" s="6">
        <v>107</v>
      </c>
      <c r="K48" s="6">
        <v>41</v>
      </c>
    </row>
    <row r="49" spans="1:11" x14ac:dyDescent="0.45">
      <c r="A49" s="2" t="s">
        <v>58</v>
      </c>
      <c r="B49" s="3">
        <v>831427</v>
      </c>
      <c r="C49" s="6">
        <v>0</v>
      </c>
      <c r="D49" s="6">
        <f>Table1[[#This Row],[How many cumulative rental units are in your portfolio, excluding projects completed this past year?]]*10255</f>
        <v>0</v>
      </c>
      <c r="E49" s="6">
        <v>0</v>
      </c>
      <c r="F49" s="5">
        <v>0</v>
      </c>
      <c r="G49" s="6">
        <v>8</v>
      </c>
      <c r="H49" s="6">
        <v>6</v>
      </c>
      <c r="I49" s="6">
        <v>0</v>
      </c>
      <c r="J49" s="6">
        <v>300</v>
      </c>
      <c r="K49" s="6">
        <v>8</v>
      </c>
    </row>
    <row r="50" spans="1:11" x14ac:dyDescent="0.45">
      <c r="A50" s="2" t="s">
        <v>59</v>
      </c>
      <c r="B50" s="3">
        <v>374955</v>
      </c>
      <c r="C50" s="6">
        <v>74</v>
      </c>
      <c r="D50" s="6">
        <f>Table1[[#This Row],[How many cumulative rental units are in your portfolio, excluding projects completed this past year?]]*10255</f>
        <v>758870</v>
      </c>
      <c r="E50" s="6">
        <v>0</v>
      </c>
      <c r="F50" s="5">
        <v>0</v>
      </c>
      <c r="G50" s="6">
        <v>15</v>
      </c>
      <c r="H50" s="6">
        <v>8</v>
      </c>
      <c r="I50" s="6">
        <v>5</v>
      </c>
      <c r="J50" s="6">
        <v>25</v>
      </c>
      <c r="K50" s="6">
        <v>20</v>
      </c>
    </row>
    <row r="51" spans="1:11" x14ac:dyDescent="0.45">
      <c r="A51" s="2" t="s">
        <v>60</v>
      </c>
      <c r="B51" s="3">
        <v>209366</v>
      </c>
      <c r="C51" s="6">
        <v>0</v>
      </c>
      <c r="D51" s="6">
        <f>Table1[[#This Row],[How many cumulative rental units are in your portfolio, excluding projects completed this past year?]]*10255</f>
        <v>0</v>
      </c>
      <c r="E51" s="6">
        <v>0</v>
      </c>
      <c r="F51" s="5">
        <v>0</v>
      </c>
      <c r="G51" s="6">
        <v>13</v>
      </c>
      <c r="H51" s="6">
        <v>12</v>
      </c>
      <c r="I51" s="6">
        <v>5</v>
      </c>
      <c r="J51" s="6">
        <v>20</v>
      </c>
      <c r="K51" s="6">
        <v>18</v>
      </c>
    </row>
    <row r="52" spans="1:11" x14ac:dyDescent="0.45">
      <c r="A52" s="2" t="s">
        <v>61</v>
      </c>
      <c r="B52" s="3">
        <v>6405628</v>
      </c>
      <c r="C52" s="6">
        <v>534</v>
      </c>
      <c r="D52" s="6">
        <f>Table1[[#This Row],[How many cumulative rental units are in your portfolio, excluding projects completed this past year?]]*10255</f>
        <v>5476170</v>
      </c>
      <c r="E52" s="6">
        <v>0</v>
      </c>
      <c r="F52" s="5">
        <v>0</v>
      </c>
      <c r="G52" s="6">
        <v>14</v>
      </c>
      <c r="H52" s="6">
        <v>9</v>
      </c>
      <c r="I52" s="6">
        <v>62</v>
      </c>
      <c r="J52" s="6">
        <v>129</v>
      </c>
      <c r="K52" s="6">
        <v>76</v>
      </c>
    </row>
    <row r="53" spans="1:11" x14ac:dyDescent="0.45">
      <c r="A53" s="2" t="s">
        <v>62</v>
      </c>
      <c r="B53" s="3">
        <v>6127668</v>
      </c>
      <c r="C53" s="6">
        <v>1431</v>
      </c>
      <c r="D53" s="6">
        <f>Table1[[#This Row],[How many cumulative rental units are in your portfolio, excluding projects completed this past year?]]*10255</f>
        <v>14674905</v>
      </c>
      <c r="E53" s="6">
        <v>0</v>
      </c>
      <c r="F53" s="5">
        <v>0</v>
      </c>
      <c r="G53" s="6">
        <v>24</v>
      </c>
      <c r="H53" s="6">
        <v>18</v>
      </c>
      <c r="I53" s="6">
        <v>2</v>
      </c>
      <c r="J53" s="6">
        <v>50</v>
      </c>
      <c r="K53" s="6">
        <v>26</v>
      </c>
    </row>
    <row r="54" spans="1:11" x14ac:dyDescent="0.45">
      <c r="A54" s="2" t="s">
        <v>63</v>
      </c>
      <c r="B54" s="3">
        <v>1024264</v>
      </c>
      <c r="C54" s="6">
        <v>81</v>
      </c>
      <c r="D54" s="6">
        <f>Table1[[#This Row],[How many cumulative rental units are in your portfolio, excluding projects completed this past year?]]*10255</f>
        <v>830655</v>
      </c>
      <c r="E54" s="6">
        <v>12</v>
      </c>
      <c r="F54" s="5">
        <v>7500</v>
      </c>
      <c r="G54" s="6">
        <v>13</v>
      </c>
      <c r="H54" s="6">
        <v>4</v>
      </c>
      <c r="I54" s="6">
        <v>3</v>
      </c>
      <c r="J54" s="6">
        <v>4</v>
      </c>
      <c r="K54" s="6">
        <v>16</v>
      </c>
    </row>
    <row r="55" spans="1:11" x14ac:dyDescent="0.45">
      <c r="A55" s="2" t="s">
        <v>64</v>
      </c>
      <c r="B55" s="3">
        <v>1086048</v>
      </c>
      <c r="C55" s="6">
        <v>0</v>
      </c>
      <c r="D55" s="6">
        <f>Table1[[#This Row],[How many cumulative rental units are in your portfolio, excluding projects completed this past year?]]*10255</f>
        <v>0</v>
      </c>
      <c r="E55" s="6">
        <v>0</v>
      </c>
      <c r="F55" s="5">
        <v>0</v>
      </c>
      <c r="G55" s="6">
        <v>16</v>
      </c>
      <c r="H55" s="6">
        <v>11</v>
      </c>
      <c r="I55" s="6">
        <v>40</v>
      </c>
      <c r="J55" s="6">
        <v>50</v>
      </c>
      <c r="K55" s="6">
        <v>56</v>
      </c>
    </row>
    <row r="56" spans="1:11" x14ac:dyDescent="0.45">
      <c r="A56" s="2" t="s">
        <v>65</v>
      </c>
      <c r="B56" s="3">
        <v>344000</v>
      </c>
      <c r="C56" s="6">
        <v>4</v>
      </c>
      <c r="D56" s="6">
        <f>Table1[[#This Row],[How many cumulative rental units are in your portfolio, excluding projects completed this past year?]]*10255</f>
        <v>41020</v>
      </c>
      <c r="E56" s="6">
        <v>0</v>
      </c>
      <c r="F56" s="5">
        <v>0</v>
      </c>
      <c r="G56" s="6">
        <v>16</v>
      </c>
      <c r="H56" s="6">
        <v>5</v>
      </c>
      <c r="I56" s="6">
        <v>2</v>
      </c>
      <c r="J56" s="6">
        <v>15</v>
      </c>
      <c r="K56" s="6">
        <v>18</v>
      </c>
    </row>
    <row r="57" spans="1:11" x14ac:dyDescent="0.45">
      <c r="A57" s="2" t="s">
        <v>66</v>
      </c>
      <c r="B57" s="3">
        <v>42185380</v>
      </c>
      <c r="C57" s="6">
        <v>824</v>
      </c>
      <c r="D57" s="6">
        <f>Table1[[#This Row],[How many cumulative rental units are in your portfolio, excluding projects completed this past year?]]*10255</f>
        <v>8450120</v>
      </c>
      <c r="E57" s="6">
        <v>29</v>
      </c>
      <c r="F57" s="5">
        <v>122233</v>
      </c>
      <c r="G57" s="6">
        <v>19</v>
      </c>
      <c r="H57" s="6">
        <v>8</v>
      </c>
      <c r="I57" s="6">
        <v>45</v>
      </c>
      <c r="J57" s="6">
        <v>122</v>
      </c>
      <c r="K57" s="6">
        <v>64</v>
      </c>
    </row>
    <row r="58" spans="1:11" x14ac:dyDescent="0.45">
      <c r="A58" s="2" t="s">
        <v>67</v>
      </c>
      <c r="B58" s="3">
        <v>265397</v>
      </c>
      <c r="C58" s="6">
        <v>0</v>
      </c>
      <c r="D58" s="6">
        <f>Table1[[#This Row],[How many cumulative rental units are in your portfolio, excluding projects completed this past year?]]*10255</f>
        <v>0</v>
      </c>
      <c r="E58" s="6">
        <v>0</v>
      </c>
      <c r="F58" s="5">
        <v>0</v>
      </c>
      <c r="G58" s="6">
        <v>12</v>
      </c>
      <c r="H58" s="6">
        <v>8</v>
      </c>
      <c r="I58" s="6">
        <v>10</v>
      </c>
      <c r="J58" s="6">
        <v>20</v>
      </c>
      <c r="K58" s="6">
        <v>22</v>
      </c>
    </row>
    <row r="59" spans="1:11" x14ac:dyDescent="0.45">
      <c r="A59" s="2" t="s">
        <v>68</v>
      </c>
      <c r="B59" s="4">
        <v>1146000</v>
      </c>
      <c r="C59" s="6">
        <v>194</v>
      </c>
      <c r="D59" s="6">
        <f>Table1[[#This Row],[How many cumulative rental units are in your portfolio, excluding projects completed this past year?]]*10255</f>
        <v>1989470</v>
      </c>
      <c r="E59" s="6">
        <v>0</v>
      </c>
      <c r="F59" s="5">
        <v>0</v>
      </c>
      <c r="G59" s="6">
        <v>5</v>
      </c>
      <c r="H59" s="6">
        <v>4</v>
      </c>
      <c r="I59" s="6">
        <v>15</v>
      </c>
      <c r="J59" s="6">
        <v>25</v>
      </c>
      <c r="K59" s="6">
        <v>20</v>
      </c>
    </row>
    <row r="60" spans="1:11" x14ac:dyDescent="0.45">
      <c r="A60" s="2" t="s">
        <v>69</v>
      </c>
      <c r="B60" s="3">
        <v>5026395</v>
      </c>
      <c r="C60" s="6">
        <v>209</v>
      </c>
      <c r="D60" s="6">
        <f>Table1[[#This Row],[How many cumulative rental units are in your portfolio, excluding projects completed this past year?]]*10255</f>
        <v>2143295</v>
      </c>
      <c r="E60" s="6">
        <v>0</v>
      </c>
      <c r="F60" s="5">
        <v>0</v>
      </c>
      <c r="G60" s="6">
        <v>15</v>
      </c>
      <c r="H60" s="6">
        <v>2</v>
      </c>
      <c r="I60" s="6">
        <v>6</v>
      </c>
      <c r="J60" s="6">
        <v>3</v>
      </c>
      <c r="K60" s="6">
        <v>21</v>
      </c>
    </row>
    <row r="61" spans="1:11" x14ac:dyDescent="0.45">
      <c r="A61" s="2" t="s">
        <v>70</v>
      </c>
      <c r="B61" s="5">
        <f>SUBTOTAL(109,Table1[What were your operating expenses in the most recently completed fiscal year?])</f>
        <v>576716524</v>
      </c>
      <c r="C61" s="6">
        <f>SUBTOTAL(109,Table1[How many cumulative rental units are in your portfolio, excluding projects completed this past year?])</f>
        <v>19219</v>
      </c>
      <c r="D61" s="7">
        <f>SUM(D2:D60)</f>
        <v>197090845</v>
      </c>
      <c r="E61" s="6">
        <f>SUBTOTAL(109,Table1[How many of these units received energy retrofits in this past year?])</f>
        <v>918</v>
      </c>
      <c r="F61" s="5">
        <f>SUBTOTAL(109,Table1[What were the total dollars invested in energy retrofits in these units in this past year?])</f>
        <v>11146185</v>
      </c>
      <c r="G61" s="6">
        <f>SUBTOTAL(109,Table1[How many Board Members did your organization have?])</f>
        <v>794</v>
      </c>
      <c r="H61" s="6">
        <f>SUBTOTAL(109,Table1[How many Board members are People of Color?])</f>
        <v>378</v>
      </c>
      <c r="I61" s="6">
        <f>SUBTOTAL(109,Table1[How many non-Board Members played a leadership role in your organization?])</f>
        <v>846</v>
      </c>
      <c r="J61" s="6">
        <f>SUBTOTAL(109,Table1[How many other individuals volunteered for your organization this past year?])</f>
        <v>7421</v>
      </c>
      <c r="K61" s="6">
        <f>SUBTOTAL(109,Table1[Total number of engaged leaders])</f>
        <v>1640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1F506B-A7EF-46B5-940D-C3AEEF99BD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E9E626-BB45-4E28-B1BC-8CCAC462D1FB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customXml/itemProps3.xml><?xml version="1.0" encoding="utf-8"?>
<ds:datastoreItem xmlns:ds="http://schemas.openxmlformats.org/officeDocument/2006/customXml" ds:itemID="{EE6167E3-9614-443C-BAE5-9A8FBE8CD5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Don Bianchi</cp:lastModifiedBy>
  <cp:revision/>
  <dcterms:created xsi:type="dcterms:W3CDTF">2023-05-03T15:36:56Z</dcterms:created>
  <dcterms:modified xsi:type="dcterms:W3CDTF">2023-08-29T14:12:07Z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