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153" documentId="8_{060DB2B4-C578-453F-A20B-E21412A1E98A}" xr6:coauthVersionLast="47" xr6:coauthVersionMax="47" xr10:uidLastSave="{10CDD5A2-2C53-4A4D-B176-04F76056B266}"/>
  <bookViews>
    <workbookView xWindow="40920" yWindow="-120" windowWidth="29040" windowHeight="15840" xr2:uid="{00000000-000D-0000-FFFF-FFFF00000000}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I27" i="1"/>
  <c r="O27" i="1"/>
  <c r="N27" i="1"/>
  <c r="M27" i="1"/>
  <c r="L27" i="1"/>
  <c r="K27" i="1"/>
  <c r="J27" i="1"/>
  <c r="H27" i="1"/>
  <c r="G27" i="1"/>
  <c r="F27" i="1"/>
  <c r="C27" i="1"/>
  <c r="B27" i="1"/>
</calcChain>
</file>

<file path=xl/sharedStrings.xml><?xml version="1.0" encoding="utf-8"?>
<sst xmlns="http://schemas.openxmlformats.org/spreadsheetml/2006/main" count="41" uniqueCount="41">
  <si>
    <t>CDC</t>
  </si>
  <si>
    <t xml:space="preserve">How many distinct, unduplicated, entrepreneurs did you serve through your small business programs? </t>
  </si>
  <si>
    <t>How many entrepreneurs did your organization provide TECHNICAL ASSISTANCE to?</t>
  </si>
  <si>
    <t>Highest Number of Entrepreneurs Who Received Any One Type of Cash Assistance</t>
  </si>
  <si>
    <t>Higher of Columns C and D</t>
  </si>
  <si>
    <t>How many jobs did your organization help create through your small business program?</t>
  </si>
  <si>
    <t>How many jobs did your organization help preserve through your small business program?</t>
  </si>
  <si>
    <t>Number of Jobs through Small Business Assistance</t>
  </si>
  <si>
    <t>How many direct loans did your organization provide?</t>
  </si>
  <si>
    <t>What was the total value of these direct loans?</t>
  </si>
  <si>
    <t>How many package loans did your organization provide?</t>
  </si>
  <si>
    <t>What was the total value of these package loans?</t>
  </si>
  <si>
    <t>How many entrepreneurs did you assist with obtaining grants- from local, state, federal, or private sources?</t>
  </si>
  <si>
    <t>What is the total dollar amount of these grants?</t>
  </si>
  <si>
    <t>$ Invested in Financing for Local Small Businesses</t>
  </si>
  <si>
    <t>ACEDONE</t>
  </si>
  <si>
    <t>capecdp</t>
  </si>
  <si>
    <t>cdcsb</t>
  </si>
  <si>
    <t>cedcsm</t>
  </si>
  <si>
    <t>comteam</t>
  </si>
  <si>
    <t>csndc</t>
  </si>
  <si>
    <t>dbedc</t>
  </si>
  <si>
    <t>dtauntonf</t>
  </si>
  <si>
    <t>fccdc</t>
  </si>
  <si>
    <t>jpndc</t>
  </si>
  <si>
    <t>mainsouthcdc</t>
  </si>
  <si>
    <t>millcitiesci</t>
  </si>
  <si>
    <t>nvcomm</t>
  </si>
  <si>
    <t>nwsoma</t>
  </si>
  <si>
    <t>pittsfielderc</t>
  </si>
  <si>
    <t>qvcdc</t>
  </si>
  <si>
    <t>SEACMA</t>
  </si>
  <si>
    <t>smoc</t>
  </si>
  <si>
    <t>swbcdc</t>
  </si>
  <si>
    <t>TLSN</t>
  </si>
  <si>
    <t>valleycdc</t>
  </si>
  <si>
    <t>wayfinders</t>
  </si>
  <si>
    <t>Wellspring</t>
  </si>
  <si>
    <t>Total</t>
  </si>
  <si>
    <t>Hilltown CDC</t>
  </si>
  <si>
    <t>North Shore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</si>
</sst>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1" applyNumberFormat="1" applyFont="1" applyFill="1" applyAlignment="1">
      <alignment wrapText="1"/>
    </xf>
    <xf numFmtId="6" fontId="0" fillId="0" borderId="0" xfId="0" applyNumberFormat="1" applyAlignment="1">
      <alignment wrapText="1"/>
    </xf>
    <xf numFmtId="165" fontId="0" fillId="0" borderId="0" xfId="2" applyNumberFormat="1" applyFont="1" applyFill="1" applyAlignment="1">
      <alignment wrapText="1"/>
    </xf>
    <xf numFmtId="164" fontId="3" fillId="0" borderId="0" xfId="1" applyNumberFormat="1" applyFont="1" applyFill="1"/>
    <xf numFmtId="164" fontId="3" fillId="0" borderId="0" xfId="0" applyNumberFormat="1" applyFont="1"/>
    <xf numFmtId="6" fontId="0" fillId="0" borderId="0" xfId="0" applyNumberFormat="1"/>
    <xf numFmtId="165" fontId="3" fillId="0" borderId="0" xfId="2" applyNumberFormat="1" applyFont="1" applyFill="1"/>
    <xf numFmtId="164" fontId="0" fillId="0" borderId="0" xfId="0" applyNumberFormat="1"/>
    <xf numFmtId="164" fontId="0" fillId="0" borderId="0" xfId="1" applyNumberFormat="1" applyFont="1" applyFill="1"/>
    <xf numFmtId="16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0CF79D-BF71-4422-B7FD-833709FCFAE6}" name="Table1" displayName="Table1" ref="A1:O27" totalsRowCount="1" headerRowDxfId="30" dataDxfId="29">
  <autoFilter ref="A1:O26" xr:uid="{5C0CF79D-BF71-4422-B7FD-833709FCFAE6}"/>
  <sortState xmlns:xlrd2="http://schemas.microsoft.com/office/spreadsheetml/2017/richdata2" ref="A2:O26">
    <sortCondition ref="A1:A26"/>
  </sortState>
  <tableColumns count="15">
    <tableColumn id="1" xr3:uid="{5DD15ED4-3DAF-4D05-B639-9B9AD42F663A}" name="CDC" totalsRowLabel="Total" dataDxfId="28"/>
    <tableColumn id="3" xr3:uid="{847E3A04-C829-4DF6-83DC-3FF7B22C0CBE}" name="How many distinct, unduplicated, entrepreneurs did you serve through your small business programs? " totalsRowFunction="sum" dataDxfId="27" totalsRowDxfId="13" dataCellStyle="Comma" totalsRowCellStyle="Comma"/>
    <tableColumn id="5" xr3:uid="{C95BBF2F-F9F9-4DC9-B525-0C2517A0083B}" name="How many entrepreneurs did your organization provide TECHNICAL ASSISTANCE to?" totalsRowFunction="sum" dataDxfId="26" totalsRowDxfId="12" dataCellStyle="Comma" totalsRowCellStyle="Comma"/>
    <tableColumn id="2" xr3:uid="{4D1E8F9F-8ACC-4DB7-96D4-9614AFDE38E1}" name="Highest Number of Entrepreneurs Who Received Any One Type of Cash Assistance" totalsRowFunction="custom" dataDxfId="25" totalsRowDxfId="11" dataCellStyle="Comma" totalsRowCellStyle="Comma">
      <totalsRowFormula>SUM(Table1[Highest Number of Entrepreneurs Who Received Any One Type of Cash Assistance])</totalsRowFormula>
    </tableColumn>
    <tableColumn id="4" xr3:uid="{DDC9641C-BB71-421F-9D32-02926AFA00C0}" name="Higher of Columns C and D" totalsRowFunction="custom" dataDxfId="24" totalsRowDxfId="10" dataCellStyle="Comma">
      <totalsRowFormula>SUM(Table1[Higher of Columns C and D])</totalsRowFormula>
    </tableColumn>
    <tableColumn id="11" xr3:uid="{3E20C175-0F93-4419-836F-99ECBBB3F6E2}" name="How many jobs did your organization help create through your small business program?" totalsRowFunction="sum" dataDxfId="23" totalsRowDxfId="9" totalsRowCellStyle="Comma"/>
    <tableColumn id="12" xr3:uid="{9265F442-515C-4E30-8E92-605CD9485359}" name="How many jobs did your organization help preserve through your small business program?" totalsRowFunction="sum" dataDxfId="22" totalsRowDxfId="8" totalsRowCellStyle="Comma"/>
    <tableColumn id="13" xr3:uid="{AE026C61-9F9C-4F3D-95D8-701D1F199EB0}" name="Number of Jobs through Small Business Assistance" totalsRowFunction="sum" dataDxfId="21" totalsRowDxfId="7" totalsRowCellStyle="Comma"/>
    <tableColumn id="15" xr3:uid="{69FF0A51-197D-45A1-880D-5267AC8D18A4}" name="How many direct loans did your organization provide?" totalsRowFunction="custom" dataDxfId="20" totalsRowDxfId="6" dataCellStyle="Comma" totalsRowCellStyle="Comma">
      <totalsRowFormula>SUM(Table1[How many direct loans did your organization provide?])</totalsRowFormula>
    </tableColumn>
    <tableColumn id="16" xr3:uid="{7DC6628A-E5F5-4C18-B31A-2FBE48673C40}" name="What was the total value of these direct loans?" totalsRowFunction="sum" dataDxfId="19" totalsRowDxfId="5"/>
    <tableColumn id="18" xr3:uid="{2AA2C663-12A4-4F0A-8B5D-11E9FF16F765}" name="How many package loans did your organization provide?" totalsRowFunction="sum" dataDxfId="18" totalsRowDxfId="4" dataCellStyle="Comma" totalsRowCellStyle="Comma"/>
    <tableColumn id="19" xr3:uid="{4A017948-BBCC-41B4-8493-0BCCED01DF71}" name="What was the total value of these package loans?" totalsRowFunction="sum" dataDxfId="17" totalsRowDxfId="3" dataCellStyle="Currency" totalsRowCellStyle="Currency"/>
    <tableColumn id="24" xr3:uid="{B4526E89-BCD1-4C52-881C-4E29EF5FB4DB}" name="How many entrepreneurs did you assist with obtaining grants- from local, state, federal, or private sources?" totalsRowFunction="sum" dataDxfId="16" totalsRowDxfId="2" dataCellStyle="Comma" totalsRowCellStyle="Comma"/>
    <tableColumn id="25" xr3:uid="{1DA30041-D8F5-4EFB-B6B9-E5D408BE14B1}" name="What is the total dollar amount of these grants?" totalsRowFunction="sum" dataDxfId="15" totalsRowDxfId="1" dataCellStyle="Currency" totalsRowCellStyle="Currency"/>
    <tableColumn id="26" xr3:uid="{B76CA389-F76E-49C2-B20D-CA370A64EBEA}" name="$ Invested in Financing for Local Small Businesses" totalsRowFunction="sum" dataDxfId="14" totalsRowDxfId="0" dataCellStyle="Currency" totalsRow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pane xSplit="1" topLeftCell="B1" activePane="topRight" state="frozen"/>
      <selection pane="topRight" activeCell="A16" sqref="A16"/>
    </sheetView>
  </sheetViews>
  <sheetFormatPr defaultRowHeight="14.25" x14ac:dyDescent="0.45"/>
  <cols>
    <col min="1" max="1" width="29.1328125" customWidth="1"/>
    <col min="2" max="15" width="25.59765625" customWidth="1"/>
    <col min="16" max="21" width="77.86328125" customWidth="1"/>
  </cols>
  <sheetData>
    <row r="1" spans="1:15" ht="57" x14ac:dyDescent="0.4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47.25" customHeight="1" x14ac:dyDescent="0.45">
      <c r="A2" s="2" t="s">
        <v>15</v>
      </c>
      <c r="B2" s="4">
        <v>373</v>
      </c>
      <c r="C2" s="4">
        <v>75</v>
      </c>
      <c r="D2" s="4">
        <v>16</v>
      </c>
      <c r="E2" s="4">
        <v>75</v>
      </c>
      <c r="F2" s="2">
        <v>3</v>
      </c>
      <c r="G2" s="2">
        <v>72</v>
      </c>
      <c r="H2" s="2">
        <v>75</v>
      </c>
      <c r="I2" s="4">
        <v>7</v>
      </c>
      <c r="J2" s="5">
        <v>90000</v>
      </c>
      <c r="K2" s="4">
        <v>12</v>
      </c>
      <c r="L2" s="6">
        <v>150000</v>
      </c>
      <c r="M2" s="4">
        <v>16</v>
      </c>
      <c r="N2" s="6">
        <v>30000</v>
      </c>
      <c r="O2" s="6">
        <v>270000</v>
      </c>
    </row>
    <row r="3" spans="1:15" ht="47.25" customHeight="1" x14ac:dyDescent="0.45">
      <c r="A3" s="2" t="s">
        <v>16</v>
      </c>
      <c r="B3" s="4">
        <v>252</v>
      </c>
      <c r="C3" s="4">
        <v>80</v>
      </c>
      <c r="D3" s="4">
        <v>10</v>
      </c>
      <c r="E3" s="4">
        <v>80</v>
      </c>
      <c r="F3" s="2">
        <v>17</v>
      </c>
      <c r="G3" s="2">
        <v>21</v>
      </c>
      <c r="H3" s="2">
        <v>38</v>
      </c>
      <c r="I3" s="4">
        <v>9</v>
      </c>
      <c r="J3" s="5">
        <v>264000</v>
      </c>
      <c r="K3" s="4"/>
      <c r="L3" s="6"/>
      <c r="M3" s="4">
        <v>10</v>
      </c>
      <c r="N3" s="6">
        <v>46800</v>
      </c>
      <c r="O3" s="6">
        <v>310800</v>
      </c>
    </row>
    <row r="4" spans="1:15" ht="47.25" customHeight="1" x14ac:dyDescent="0.45">
      <c r="A4" s="2" t="s">
        <v>17</v>
      </c>
      <c r="B4" s="4">
        <v>22</v>
      </c>
      <c r="C4" s="4">
        <v>22</v>
      </c>
      <c r="D4" s="4">
        <v>5</v>
      </c>
      <c r="E4" s="4">
        <v>22</v>
      </c>
      <c r="F4" s="2">
        <v>5</v>
      </c>
      <c r="G4" s="2">
        <v>7</v>
      </c>
      <c r="H4" s="2">
        <v>12</v>
      </c>
      <c r="I4" s="4"/>
      <c r="J4" s="2"/>
      <c r="K4" s="4"/>
      <c r="L4" s="6"/>
      <c r="M4" s="4">
        <v>5</v>
      </c>
      <c r="N4" s="6">
        <v>659000</v>
      </c>
      <c r="O4" s="6">
        <v>659000</v>
      </c>
    </row>
    <row r="5" spans="1:15" ht="47.25" customHeight="1" x14ac:dyDescent="0.45">
      <c r="A5" s="2" t="s">
        <v>18</v>
      </c>
      <c r="B5" s="4">
        <v>78</v>
      </c>
      <c r="C5" s="4">
        <v>78</v>
      </c>
      <c r="D5" s="4">
        <v>16</v>
      </c>
      <c r="E5" s="4">
        <v>78</v>
      </c>
      <c r="F5" s="2">
        <v>135</v>
      </c>
      <c r="G5" s="2">
        <v>104</v>
      </c>
      <c r="H5" s="2">
        <v>239</v>
      </c>
      <c r="I5" s="4"/>
      <c r="J5" s="2"/>
      <c r="K5" s="4"/>
      <c r="L5" s="6"/>
      <c r="M5" s="4">
        <v>16</v>
      </c>
      <c r="N5" s="6">
        <v>600000</v>
      </c>
      <c r="O5" s="6">
        <v>600000</v>
      </c>
    </row>
    <row r="6" spans="1:15" ht="47.25" customHeight="1" x14ac:dyDescent="0.45">
      <c r="A6" s="2" t="s">
        <v>19</v>
      </c>
      <c r="B6" s="4">
        <v>77</v>
      </c>
      <c r="C6" s="4">
        <v>41</v>
      </c>
      <c r="D6" s="4">
        <v>22</v>
      </c>
      <c r="E6" s="4">
        <v>41</v>
      </c>
      <c r="F6" s="2">
        <v>41</v>
      </c>
      <c r="G6" s="2">
        <v>91</v>
      </c>
      <c r="H6" s="2">
        <v>132</v>
      </c>
      <c r="I6" s="4">
        <v>9</v>
      </c>
      <c r="J6" s="5">
        <v>96000</v>
      </c>
      <c r="K6" s="4"/>
      <c r="L6" s="6"/>
      <c r="M6" s="4">
        <v>22</v>
      </c>
      <c r="N6" s="6">
        <v>287500</v>
      </c>
      <c r="O6" s="6">
        <v>383500</v>
      </c>
    </row>
    <row r="7" spans="1:15" ht="47.25" customHeight="1" x14ac:dyDescent="0.45">
      <c r="A7" s="2" t="s">
        <v>20</v>
      </c>
      <c r="B7" s="4">
        <v>103</v>
      </c>
      <c r="C7" s="4">
        <v>37</v>
      </c>
      <c r="D7" s="4">
        <v>1</v>
      </c>
      <c r="E7" s="4">
        <v>37</v>
      </c>
      <c r="F7" s="2">
        <v>5</v>
      </c>
      <c r="G7" s="2">
        <v>24</v>
      </c>
      <c r="H7" s="2">
        <v>29</v>
      </c>
      <c r="I7" s="4"/>
      <c r="J7" s="2"/>
      <c r="K7" s="4"/>
      <c r="L7" s="6"/>
      <c r="M7" s="4">
        <v>1</v>
      </c>
      <c r="N7" s="6">
        <v>40000</v>
      </c>
      <c r="O7" s="6">
        <v>40000</v>
      </c>
    </row>
    <row r="8" spans="1:15" ht="47.25" customHeight="1" x14ac:dyDescent="0.45">
      <c r="A8" s="2" t="s">
        <v>39</v>
      </c>
      <c r="B8" s="4">
        <v>98</v>
      </c>
      <c r="C8" s="4">
        <v>63</v>
      </c>
      <c r="D8" s="4">
        <v>18</v>
      </c>
      <c r="E8" s="4">
        <v>63</v>
      </c>
      <c r="F8" s="2">
        <v>17</v>
      </c>
      <c r="G8" s="2">
        <v>22</v>
      </c>
      <c r="H8" s="2">
        <v>39</v>
      </c>
      <c r="I8" s="4"/>
      <c r="J8" s="2"/>
      <c r="K8" s="4"/>
      <c r="L8" s="6"/>
      <c r="M8" s="4">
        <v>18</v>
      </c>
      <c r="N8" s="6">
        <v>90000</v>
      </c>
      <c r="O8" s="6">
        <v>90000</v>
      </c>
    </row>
    <row r="9" spans="1:15" ht="47.25" customHeight="1" x14ac:dyDescent="0.45">
      <c r="A9" s="2" t="s">
        <v>21</v>
      </c>
      <c r="B9" s="4">
        <v>367</v>
      </c>
      <c r="C9" s="4">
        <v>367</v>
      </c>
      <c r="D9" s="4">
        <v>17</v>
      </c>
      <c r="E9" s="4">
        <v>367</v>
      </c>
      <c r="F9" s="2">
        <v>67</v>
      </c>
      <c r="G9" s="2">
        <v>155</v>
      </c>
      <c r="H9" s="2">
        <v>222</v>
      </c>
      <c r="I9" s="4">
        <v>17</v>
      </c>
      <c r="J9" s="5">
        <v>575000</v>
      </c>
      <c r="K9" s="4">
        <v>1</v>
      </c>
      <c r="L9" s="6">
        <v>100000</v>
      </c>
      <c r="M9" s="4">
        <v>3</v>
      </c>
      <c r="N9" s="6">
        <v>80000</v>
      </c>
      <c r="O9" s="6">
        <v>755000</v>
      </c>
    </row>
    <row r="10" spans="1:15" ht="47.25" customHeight="1" x14ac:dyDescent="0.45">
      <c r="A10" s="2" t="s">
        <v>22</v>
      </c>
      <c r="B10" s="4">
        <v>100</v>
      </c>
      <c r="C10" s="4">
        <v>20</v>
      </c>
      <c r="D10" s="4">
        <v>5</v>
      </c>
      <c r="E10" s="4">
        <v>20</v>
      </c>
      <c r="F10" s="2">
        <v>5</v>
      </c>
      <c r="G10" s="2">
        <v>0</v>
      </c>
      <c r="H10" s="2">
        <v>5</v>
      </c>
      <c r="I10" s="4"/>
      <c r="J10" s="2"/>
      <c r="K10" s="4"/>
      <c r="L10" s="6"/>
      <c r="M10" s="4">
        <v>5</v>
      </c>
      <c r="N10" s="6">
        <v>80000</v>
      </c>
      <c r="O10" s="6">
        <v>80000</v>
      </c>
    </row>
    <row r="11" spans="1:15" ht="47.25" customHeight="1" x14ac:dyDescent="0.45">
      <c r="A11" s="2" t="s">
        <v>23</v>
      </c>
      <c r="B11" s="4">
        <v>198</v>
      </c>
      <c r="C11" s="4">
        <v>123</v>
      </c>
      <c r="D11" s="4">
        <v>35</v>
      </c>
      <c r="E11" s="4">
        <v>123</v>
      </c>
      <c r="F11" s="2">
        <v>60</v>
      </c>
      <c r="G11" s="2">
        <v>161</v>
      </c>
      <c r="H11" s="2">
        <v>221</v>
      </c>
      <c r="I11" s="4">
        <v>28</v>
      </c>
      <c r="J11" s="5">
        <v>1966072</v>
      </c>
      <c r="K11" s="4">
        <v>3</v>
      </c>
      <c r="L11" s="6">
        <v>156000</v>
      </c>
      <c r="M11" s="4">
        <v>35</v>
      </c>
      <c r="N11" s="6">
        <v>283470</v>
      </c>
      <c r="O11" s="6">
        <v>2405542</v>
      </c>
    </row>
    <row r="12" spans="1:15" ht="47.25" customHeight="1" x14ac:dyDescent="0.45">
      <c r="A12" s="2" t="s">
        <v>24</v>
      </c>
      <c r="B12" s="4">
        <v>155</v>
      </c>
      <c r="C12" s="4">
        <v>155</v>
      </c>
      <c r="D12" s="4">
        <v>45</v>
      </c>
      <c r="E12" s="4">
        <v>155</v>
      </c>
      <c r="F12" s="2">
        <v>8</v>
      </c>
      <c r="G12" s="2">
        <v>205</v>
      </c>
      <c r="H12" s="2">
        <v>213</v>
      </c>
      <c r="I12" s="4">
        <v>9</v>
      </c>
      <c r="J12" s="5">
        <v>35000</v>
      </c>
      <c r="K12" s="4"/>
      <c r="L12" s="6"/>
      <c r="M12" s="4">
        <v>45</v>
      </c>
      <c r="N12" s="6">
        <v>462000</v>
      </c>
      <c r="O12" s="6">
        <v>497000</v>
      </c>
    </row>
    <row r="13" spans="1:15" ht="47.25" customHeight="1" x14ac:dyDescent="0.45">
      <c r="A13" s="2" t="s">
        <v>25</v>
      </c>
      <c r="B13" s="4">
        <v>34</v>
      </c>
      <c r="C13" s="4"/>
      <c r="D13" s="4">
        <v>6</v>
      </c>
      <c r="E13" s="4">
        <v>6</v>
      </c>
      <c r="F13" s="2">
        <v>0</v>
      </c>
      <c r="G13" s="2">
        <v>6</v>
      </c>
      <c r="H13" s="2">
        <v>6</v>
      </c>
      <c r="I13" s="4">
        <v>6</v>
      </c>
      <c r="J13" s="5">
        <v>30000</v>
      </c>
      <c r="K13" s="4"/>
      <c r="L13" s="6"/>
      <c r="M13" s="4"/>
      <c r="N13" s="6"/>
      <c r="O13" s="6">
        <v>30000</v>
      </c>
    </row>
    <row r="14" spans="1:15" ht="47.25" customHeight="1" x14ac:dyDescent="0.45">
      <c r="A14" s="2" t="s">
        <v>26</v>
      </c>
      <c r="B14" s="4">
        <v>122</v>
      </c>
      <c r="C14" s="4">
        <v>89</v>
      </c>
      <c r="D14" s="4">
        <v>41</v>
      </c>
      <c r="E14" s="4">
        <v>89</v>
      </c>
      <c r="F14" s="2">
        <v>17</v>
      </c>
      <c r="G14" s="2">
        <v>555</v>
      </c>
      <c r="H14" s="2">
        <v>572</v>
      </c>
      <c r="I14" s="4">
        <v>41</v>
      </c>
      <c r="J14" s="5">
        <v>3434500</v>
      </c>
      <c r="K14" s="4"/>
      <c r="L14" s="6"/>
      <c r="M14" s="4"/>
      <c r="N14" s="6"/>
      <c r="O14" s="6">
        <v>3434500</v>
      </c>
    </row>
    <row r="15" spans="1:15" ht="47.25" customHeight="1" x14ac:dyDescent="0.45">
      <c r="A15" s="2" t="s">
        <v>40</v>
      </c>
      <c r="B15" s="4">
        <v>39</v>
      </c>
      <c r="C15" s="4">
        <v>31</v>
      </c>
      <c r="D15" s="4">
        <v>0</v>
      </c>
      <c r="E15" s="4">
        <v>31</v>
      </c>
      <c r="F15" s="2">
        <v>7</v>
      </c>
      <c r="G15" s="2">
        <v>5</v>
      </c>
      <c r="H15" s="2">
        <v>12</v>
      </c>
      <c r="I15" s="4"/>
      <c r="J15" s="2"/>
      <c r="K15" s="4"/>
      <c r="L15" s="6"/>
      <c r="M15" s="4"/>
      <c r="N15" s="6"/>
      <c r="O15" s="6">
        <v>0</v>
      </c>
    </row>
    <row r="16" spans="1:15" ht="47.25" customHeight="1" x14ac:dyDescent="0.45">
      <c r="A16" s="2" t="s">
        <v>27</v>
      </c>
      <c r="B16" s="4">
        <v>100</v>
      </c>
      <c r="C16" s="4">
        <v>100</v>
      </c>
      <c r="D16" s="4">
        <v>16</v>
      </c>
      <c r="E16" s="4">
        <v>100</v>
      </c>
      <c r="F16" s="4">
        <v>63</v>
      </c>
      <c r="G16" s="4">
        <v>171</v>
      </c>
      <c r="H16" s="4">
        <v>234</v>
      </c>
      <c r="I16" s="4"/>
      <c r="J16" s="2"/>
      <c r="K16" s="4">
        <v>14</v>
      </c>
      <c r="L16" s="6">
        <v>2542045</v>
      </c>
      <c r="M16" s="4">
        <v>16</v>
      </c>
      <c r="N16" s="6">
        <v>505318</v>
      </c>
      <c r="O16" s="6">
        <v>3047363</v>
      </c>
    </row>
    <row r="17" spans="1:15" ht="47.25" customHeight="1" x14ac:dyDescent="0.45">
      <c r="A17" s="2" t="s">
        <v>28</v>
      </c>
      <c r="B17" s="4">
        <v>160</v>
      </c>
      <c r="C17" s="4">
        <v>37</v>
      </c>
      <c r="D17" s="4">
        <v>1</v>
      </c>
      <c r="E17" s="4">
        <v>37</v>
      </c>
      <c r="F17" s="4">
        <v>1</v>
      </c>
      <c r="G17" s="4">
        <v>1</v>
      </c>
      <c r="H17" s="4">
        <v>2</v>
      </c>
      <c r="I17" s="4">
        <v>1</v>
      </c>
      <c r="J17" s="5">
        <v>50000</v>
      </c>
      <c r="K17" s="4"/>
      <c r="L17" s="6"/>
      <c r="M17" s="4">
        <v>1</v>
      </c>
      <c r="N17" s="6">
        <v>5000</v>
      </c>
      <c r="O17" s="6">
        <v>55000</v>
      </c>
    </row>
    <row r="18" spans="1:15" ht="47.25" customHeight="1" x14ac:dyDescent="0.45">
      <c r="A18" s="2" t="s">
        <v>29</v>
      </c>
      <c r="B18" s="4">
        <v>207</v>
      </c>
      <c r="C18" s="4">
        <v>74</v>
      </c>
      <c r="D18" s="4">
        <v>50</v>
      </c>
      <c r="E18" s="4">
        <v>74</v>
      </c>
      <c r="F18" s="4">
        <v>24</v>
      </c>
      <c r="G18" s="4">
        <v>74</v>
      </c>
      <c r="H18" s="4">
        <v>98</v>
      </c>
      <c r="I18" s="4">
        <v>1</v>
      </c>
      <c r="J18" s="5">
        <v>40000</v>
      </c>
      <c r="K18" s="4">
        <v>0</v>
      </c>
      <c r="L18" s="6">
        <v>0</v>
      </c>
      <c r="M18" s="4">
        <v>50</v>
      </c>
      <c r="N18" s="6">
        <v>365000</v>
      </c>
      <c r="O18" s="6">
        <v>405000</v>
      </c>
    </row>
    <row r="19" spans="1:15" ht="47.25" customHeight="1" x14ac:dyDescent="0.45">
      <c r="A19" s="2" t="s">
        <v>30</v>
      </c>
      <c r="B19" s="4">
        <v>48</v>
      </c>
      <c r="C19" s="4">
        <v>48</v>
      </c>
      <c r="D19" s="4">
        <v>59</v>
      </c>
      <c r="E19" s="4">
        <v>59</v>
      </c>
      <c r="F19" s="4">
        <v>11</v>
      </c>
      <c r="G19" s="4">
        <v>60</v>
      </c>
      <c r="H19" s="4">
        <v>71</v>
      </c>
      <c r="I19" s="4">
        <v>3</v>
      </c>
      <c r="J19" s="5">
        <v>85450</v>
      </c>
      <c r="K19" s="4"/>
      <c r="L19" s="6"/>
      <c r="M19" s="4">
        <v>59</v>
      </c>
      <c r="N19" s="6">
        <v>835649</v>
      </c>
      <c r="O19" s="6">
        <v>921099</v>
      </c>
    </row>
    <row r="20" spans="1:15" ht="47.25" customHeight="1" x14ac:dyDescent="0.45">
      <c r="A20" s="2" t="s">
        <v>31</v>
      </c>
      <c r="B20" s="4">
        <v>21</v>
      </c>
      <c r="C20" s="4">
        <v>21</v>
      </c>
      <c r="D20" s="4">
        <v>20</v>
      </c>
      <c r="E20" s="4">
        <v>21</v>
      </c>
      <c r="F20" s="4">
        <v>42</v>
      </c>
      <c r="G20" s="4">
        <v>100</v>
      </c>
      <c r="H20" s="4">
        <v>142</v>
      </c>
      <c r="I20" s="4">
        <v>1</v>
      </c>
      <c r="J20" s="5">
        <v>125000</v>
      </c>
      <c r="K20" s="4"/>
      <c r="L20" s="6"/>
      <c r="M20" s="4">
        <v>20</v>
      </c>
      <c r="N20" s="6">
        <v>80050</v>
      </c>
      <c r="O20" s="6">
        <v>205050</v>
      </c>
    </row>
    <row r="21" spans="1:15" ht="47.25" customHeight="1" x14ac:dyDescent="0.45">
      <c r="A21" s="2" t="s">
        <v>32</v>
      </c>
      <c r="B21" s="4">
        <v>12</v>
      </c>
      <c r="C21" s="4">
        <v>12</v>
      </c>
      <c r="D21" s="4">
        <v>0</v>
      </c>
      <c r="E21" s="4">
        <v>12</v>
      </c>
      <c r="F21" s="4">
        <v>5</v>
      </c>
      <c r="G21" s="4">
        <v>13</v>
      </c>
      <c r="H21" s="4">
        <v>18</v>
      </c>
      <c r="I21" s="4"/>
      <c r="J21" s="2"/>
      <c r="K21" s="4"/>
      <c r="L21" s="6"/>
      <c r="M21" s="4"/>
      <c r="N21" s="6"/>
      <c r="O21" s="6">
        <v>0</v>
      </c>
    </row>
    <row r="22" spans="1:15" ht="47.25" customHeight="1" x14ac:dyDescent="0.45">
      <c r="A22" s="2" t="s">
        <v>33</v>
      </c>
      <c r="B22" s="4">
        <v>14</v>
      </c>
      <c r="C22" s="4">
        <v>14</v>
      </c>
      <c r="D22" s="4">
        <v>2</v>
      </c>
      <c r="E22" s="4">
        <v>14</v>
      </c>
      <c r="F22" s="4">
        <v>8</v>
      </c>
      <c r="G22" s="4">
        <v>0</v>
      </c>
      <c r="H22" s="4">
        <v>8</v>
      </c>
      <c r="I22" s="4"/>
      <c r="J22" s="2"/>
      <c r="K22" s="4">
        <v>2</v>
      </c>
      <c r="L22" s="6">
        <v>1100000</v>
      </c>
      <c r="M22" s="4">
        <v>2</v>
      </c>
      <c r="N22" s="6">
        <v>700000</v>
      </c>
      <c r="O22" s="6">
        <v>1800000</v>
      </c>
    </row>
    <row r="23" spans="1:15" ht="47.25" customHeight="1" x14ac:dyDescent="0.45">
      <c r="A23" s="2" t="s">
        <v>34</v>
      </c>
      <c r="B23" s="4">
        <v>71</v>
      </c>
      <c r="C23" s="4">
        <v>12</v>
      </c>
      <c r="D23" s="4">
        <v>0</v>
      </c>
      <c r="E23" s="4">
        <v>12</v>
      </c>
      <c r="F23" s="4">
        <v>5</v>
      </c>
      <c r="G23" s="4">
        <v>7</v>
      </c>
      <c r="H23" s="4">
        <v>12</v>
      </c>
      <c r="I23" s="4"/>
      <c r="J23" s="2"/>
      <c r="K23" s="4"/>
      <c r="L23" s="6"/>
      <c r="M23" s="4"/>
      <c r="N23" s="6"/>
      <c r="O23" s="6">
        <v>0</v>
      </c>
    </row>
    <row r="24" spans="1:15" ht="47.25" customHeight="1" x14ac:dyDescent="0.45">
      <c r="A24" s="2" t="s">
        <v>35</v>
      </c>
      <c r="B24" s="4">
        <v>256</v>
      </c>
      <c r="C24" s="4">
        <v>212</v>
      </c>
      <c r="D24" s="4">
        <v>38</v>
      </c>
      <c r="E24" s="4">
        <v>212</v>
      </c>
      <c r="F24" s="4">
        <v>34</v>
      </c>
      <c r="G24" s="4">
        <v>314</v>
      </c>
      <c r="H24" s="4">
        <v>348</v>
      </c>
      <c r="I24" s="4"/>
      <c r="J24" s="2"/>
      <c r="K24" s="4"/>
      <c r="L24" s="6"/>
      <c r="M24" s="4">
        <v>38</v>
      </c>
      <c r="N24" s="6">
        <v>1343964</v>
      </c>
      <c r="O24" s="6">
        <v>1343964</v>
      </c>
    </row>
    <row r="25" spans="1:15" ht="47.25" customHeight="1" x14ac:dyDescent="0.45">
      <c r="A25" s="2" t="s">
        <v>36</v>
      </c>
      <c r="B25" s="4">
        <v>349</v>
      </c>
      <c r="C25" s="4">
        <v>47</v>
      </c>
      <c r="D25" s="4">
        <v>44</v>
      </c>
      <c r="E25" s="4">
        <v>47</v>
      </c>
      <c r="F25" s="4">
        <v>23</v>
      </c>
      <c r="G25" s="4">
        <v>46</v>
      </c>
      <c r="H25" s="4">
        <v>69</v>
      </c>
      <c r="I25" s="4">
        <v>44</v>
      </c>
      <c r="J25" s="5">
        <v>2200541</v>
      </c>
      <c r="K25" s="4"/>
      <c r="L25" s="6"/>
      <c r="M25" s="4">
        <v>7</v>
      </c>
      <c r="N25" s="6">
        <v>17600</v>
      </c>
      <c r="O25" s="6">
        <v>2218141</v>
      </c>
    </row>
    <row r="26" spans="1:15" ht="47.25" customHeight="1" x14ac:dyDescent="0.45">
      <c r="A26" s="2" t="s">
        <v>37</v>
      </c>
      <c r="B26" s="4">
        <v>71</v>
      </c>
      <c r="C26" s="4">
        <v>71</v>
      </c>
      <c r="D26" s="4">
        <v>3</v>
      </c>
      <c r="E26" s="4">
        <v>71</v>
      </c>
      <c r="F26" s="4">
        <v>56</v>
      </c>
      <c r="G26" s="4">
        <v>32</v>
      </c>
      <c r="H26" s="4">
        <v>88</v>
      </c>
      <c r="I26" s="4">
        <v>3</v>
      </c>
      <c r="J26" s="5">
        <v>87500</v>
      </c>
      <c r="K26" s="4">
        <v>1</v>
      </c>
      <c r="L26" s="6">
        <v>700000</v>
      </c>
      <c r="M26" s="4">
        <v>3</v>
      </c>
      <c r="N26" s="6">
        <v>214202</v>
      </c>
      <c r="O26" s="6">
        <v>1001702</v>
      </c>
    </row>
    <row r="27" spans="1:15" ht="47.25" customHeight="1" x14ac:dyDescent="0.45">
      <c r="A27" t="s">
        <v>38</v>
      </c>
      <c r="B27" s="7">
        <f>SUBTOTAL(109,Table1[How many distinct, unduplicated, entrepreneurs did you serve through your small business programs? ])</f>
        <v>3327</v>
      </c>
      <c r="C27" s="7">
        <f>SUBTOTAL(109,Table1[How many entrepreneurs did your organization provide TECHNICAL ASSISTANCE to?])</f>
        <v>1829</v>
      </c>
      <c r="D27" s="7">
        <f>SUM(Table1[Highest Number of Entrepreneurs Who Received Any One Type of Cash Assistance])</f>
        <v>470</v>
      </c>
      <c r="E27" s="8">
        <f>SUM(Table1[Higher of Columns C and D])</f>
        <v>1846</v>
      </c>
      <c r="F27" s="7">
        <f>SUBTOTAL(109,Table1[How many jobs did your organization help create through your small business program?])</f>
        <v>659</v>
      </c>
      <c r="G27" s="7">
        <f>SUBTOTAL(109,Table1[How many jobs did your organization help preserve through your small business program?])</f>
        <v>2246</v>
      </c>
      <c r="H27" s="7">
        <f>SUBTOTAL(109,Table1[Number of Jobs through Small Business Assistance])</f>
        <v>2905</v>
      </c>
      <c r="I27" s="7">
        <f>SUM(Table1[How many direct loans did your organization provide?])</f>
        <v>179</v>
      </c>
      <c r="J27" s="9">
        <f>SUBTOTAL(109,Table1[What was the total value of these direct loans?])</f>
        <v>9079063</v>
      </c>
      <c r="K27" s="7">
        <f>SUBTOTAL(109,Table1[How many package loans did your organization provide?])</f>
        <v>33</v>
      </c>
      <c r="L27" s="10">
        <f>SUBTOTAL(109,Table1[What was the total value of these package loans?])</f>
        <v>4748045</v>
      </c>
      <c r="M27" s="7">
        <f>SUBTOTAL(109,Table1[How many entrepreneurs did you assist with obtaining grants- from local, state, federal, or private sources?])</f>
        <v>372</v>
      </c>
      <c r="N27" s="10">
        <f>SUBTOTAL(109,Table1[What is the total dollar amount of these grants?])</f>
        <v>6725553</v>
      </c>
      <c r="O27" s="10">
        <f>SUBTOTAL(109,Table1[$ Invested in Financing for Local Small Businesses])</f>
        <v>20552661</v>
      </c>
    </row>
    <row r="28" spans="1:15" x14ac:dyDescent="0.45">
      <c r="B28" s="11"/>
      <c r="C28" s="11"/>
      <c r="D28" s="12"/>
      <c r="E28" s="11"/>
      <c r="I28" s="11"/>
      <c r="J28" s="9"/>
      <c r="K28" s="11"/>
      <c r="L28" s="13"/>
      <c r="M28" s="11"/>
      <c r="N28" s="13"/>
      <c r="O28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  <SharedWithUsers xmlns="5c3120aa-4362-40a7-b179-624d31c9584b">
      <UserInfo>
        <DisplayName>John Fitterer</DisplayName>
        <AccountId>14</AccountId>
        <AccountType/>
      </UserInfo>
      <UserInfo>
        <DisplayName>Don Bianchi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82E36-8750-4341-AA1D-71DD88051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5CEB62-C65F-4FD5-9275-F78120D17366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3.xml><?xml version="1.0" encoding="utf-8"?>
<ds:datastoreItem xmlns:ds="http://schemas.openxmlformats.org/officeDocument/2006/customXml" ds:itemID="{A70C77E0-2E60-4595-956D-7BB33682E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cp:revision/>
  <dcterms:created xsi:type="dcterms:W3CDTF">2023-05-03T15:39:33Z</dcterms:created>
  <dcterms:modified xsi:type="dcterms:W3CDTF">2023-07-14T14:27:30Z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