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3/GOALs 2023 Appendix Tables on Website/"/>
    </mc:Choice>
  </mc:AlternateContent>
  <xr:revisionPtr revIDLastSave="26" documentId="8_{165F8432-E05F-4C86-AA92-4F32D297C03F}" xr6:coauthVersionLast="47" xr6:coauthVersionMax="47" xr10:uidLastSave="{3D28557F-5343-4CAD-B40D-B31B708229B5}"/>
  <bookViews>
    <workbookView xWindow="40920" yWindow="-120" windowWidth="29040" windowHeight="1584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1" l="1"/>
  <c r="P32" i="1"/>
  <c r="O32" i="1"/>
  <c r="N32" i="1"/>
  <c r="M32" i="1"/>
  <c r="L32" i="1"/>
  <c r="AE31" i="1"/>
  <c r="AD31" i="1"/>
  <c r="AC31" i="1"/>
  <c r="AB31" i="1"/>
  <c r="T31" i="1"/>
  <c r="S31" i="1"/>
  <c r="O31" i="1"/>
  <c r="P31" i="1"/>
  <c r="N31" i="1"/>
  <c r="L31" i="1"/>
  <c r="M31" i="1"/>
  <c r="AU31" i="1"/>
</calcChain>
</file>

<file path=xl/sharedStrings.xml><?xml version="1.0" encoding="utf-8"?>
<sst xmlns="http://schemas.openxmlformats.org/spreadsheetml/2006/main" count="428" uniqueCount="244">
  <si>
    <t>Project Name</t>
  </si>
  <si>
    <t>What is the address of this project?: Project Address</t>
  </si>
  <si>
    <t>What is the address of this project?: Address 2</t>
  </si>
  <si>
    <t>What is the address of this project?: City/Town</t>
  </si>
  <si>
    <t>What is the address of this project?: Zip Code</t>
  </si>
  <si>
    <t>Is this project a scattered site?</t>
  </si>
  <si>
    <t>What is the actual or projected year of substantial completion?</t>
  </si>
  <si>
    <t xml:space="preserve">What is the current development stage as of December 31st? </t>
  </si>
  <si>
    <t>What is the primary development strategy?</t>
  </si>
  <si>
    <t>What is the development type for this project?</t>
  </si>
  <si>
    <t>What is the commercial square footage for this project?</t>
  </si>
  <si>
    <t>What is the actual or projected total development cost for this project?</t>
  </si>
  <si>
    <t>What is the total number of units for this project?</t>
  </si>
  <si>
    <t>How many are rental?</t>
  </si>
  <si>
    <t>How many are homeownership units?</t>
  </si>
  <si>
    <t>How many units of another ownership type are included in this project?</t>
  </si>
  <si>
    <t>Please describe.</t>
  </si>
  <si>
    <t>How many commercial tenants are served by facility?</t>
  </si>
  <si>
    <t>How many jobs created/maintained by tenants of this facility?</t>
  </si>
  <si>
    <t>Do you track MBE hard cost contracting percentages?</t>
  </si>
  <si>
    <t>Do you track MBE soft cost contracting percentages?</t>
  </si>
  <si>
    <t xml:space="preserve">Do you track WBE hard cost contracting percentages? </t>
  </si>
  <si>
    <t>What was the WBE soft cost contracting percentages?</t>
  </si>
  <si>
    <t>Did you track the percentage of job hours that went to people of color?</t>
  </si>
  <si>
    <t>Did you track the percentage of job hours that went to women?</t>
  </si>
  <si>
    <t>Did you track the percentage of job hours that went to local residents?</t>
  </si>
  <si>
    <t>Enter number of units: less than or equal to 30% Area Median Income</t>
  </si>
  <si>
    <t>Enter number of units: 31-60% Area Median Income</t>
  </si>
  <si>
    <t>Enter number of units: 61-80% Area Median Income</t>
  </si>
  <si>
    <t xml:space="preserve">Enter number of units: greater than or equal to 81% Area Median Income </t>
  </si>
  <si>
    <t>Indicate other household characteristics targeted by this project.</t>
  </si>
  <si>
    <t>Is this project currently or in the process of becoming smoke-free?</t>
  </si>
  <si>
    <t>Is this project located within one half (1/2) mile of major public transit with nearby services</t>
  </si>
  <si>
    <t>Do you plan to build the project to Passive House standards?</t>
  </si>
  <si>
    <t>Does this project incorporate environmentally sustainable development or operating strategies?</t>
  </si>
  <si>
    <t>Please specify these environmental strategies.</t>
  </si>
  <si>
    <t>List any partners that collaborated on this project.</t>
  </si>
  <si>
    <t>Indicate any PREDEVELOPMENT finance sources for this project.</t>
  </si>
  <si>
    <t>Indicate any MUNICIPAL finance sources for this project.</t>
  </si>
  <si>
    <t>Indicate any STATE finance sources for this project.</t>
  </si>
  <si>
    <t>Indicate any FEDERAL finance sources for this project.</t>
  </si>
  <si>
    <t>Indicate any PRIVATE finance sources for this project.</t>
  </si>
  <si>
    <t>Please describe the other financial institution(s).</t>
  </si>
  <si>
    <t>Please describe the other foundation(s).</t>
  </si>
  <si>
    <t>Please describe the other private source(s).</t>
  </si>
  <si>
    <t>Project Status: Title</t>
  </si>
  <si>
    <t>urbanedge</t>
  </si>
  <si>
    <t>1599 Columbus</t>
  </si>
  <si>
    <t>1599 Columbus Ave.</t>
  </si>
  <si>
    <t>Jamaica Plain</t>
  </si>
  <si>
    <t>02119</t>
  </si>
  <si>
    <t>No</t>
  </si>
  <si>
    <t>Construction</t>
  </si>
  <si>
    <t>New Construction</t>
  </si>
  <si>
    <t>Commercial;Residential (mixed-use)</t>
  </si>
  <si>
    <t>Family Housing (multi-bedroom)</t>
  </si>
  <si>
    <t>Ongoing</t>
  </si>
  <si>
    <t>Parcel R-1</t>
  </si>
  <si>
    <t>49-63 Hudson Street</t>
  </si>
  <si>
    <t>Boston</t>
  </si>
  <si>
    <t>02111</t>
  </si>
  <si>
    <t>Predevelopment</t>
  </si>
  <si>
    <t>Community or Senior Center;Residential (mixed-use)</t>
  </si>
  <si>
    <t>Mixed-Income;Family Housing (multi-bedroom)</t>
  </si>
  <si>
    <t>Consigli Construction</t>
  </si>
  <si>
    <t>64 Beach St</t>
  </si>
  <si>
    <t>Acquisition of naturally existing affordable housing</t>
  </si>
  <si>
    <t>Retail;Residential (mixed-use)</t>
  </si>
  <si>
    <t>Mixed-Income</t>
  </si>
  <si>
    <t>lawrencecw</t>
  </si>
  <si>
    <t>Island Parkside Phase 2</t>
  </si>
  <si>
    <t>30 Island st.</t>
  </si>
  <si>
    <t xml:space="preserve">Lawrence </t>
  </si>
  <si>
    <t>01840</t>
  </si>
  <si>
    <t>Mixed-Income;Family Housing (multi-bedroom);Department of Mental Health clients</t>
  </si>
  <si>
    <t>City of Lawrence;State DHCD;Groundwork Lawrence;Squashbusters inc.</t>
  </si>
  <si>
    <t xml:space="preserve">Marriner  </t>
  </si>
  <si>
    <t xml:space="preserve">602-610 Broadway </t>
  </si>
  <si>
    <t>Lawrence</t>
  </si>
  <si>
    <t>01841</t>
  </si>
  <si>
    <t>Rehab - Substantial</t>
  </si>
  <si>
    <t>Family Housing (multi-bedroom);Former Homeless;Department of Mental Health clients;Department of Developmental Services clients</t>
  </si>
  <si>
    <t>The Community Builders;The Community Group</t>
  </si>
  <si>
    <t>Completed</t>
  </si>
  <si>
    <t>Commercial;Retail;Residential (mixed-use)</t>
  </si>
  <si>
    <t>Yes tracked, 0%.</t>
  </si>
  <si>
    <t>No, not tracked.</t>
  </si>
  <si>
    <t>Yes</t>
  </si>
  <si>
    <t>None of the above</t>
  </si>
  <si>
    <t>nwsoma</t>
  </si>
  <si>
    <t>Holbrook Center Senior Housing (aka Maple on Franklin)</t>
  </si>
  <si>
    <t>120 North Franklin Street</t>
  </si>
  <si>
    <t>Holbrook</t>
  </si>
  <si>
    <t>02343</t>
  </si>
  <si>
    <t>City of Holbrook;DHCD;Mass Housing;CEDAC;Eastern Bank</t>
  </si>
  <si>
    <t>The Grayson Hotel</t>
  </si>
  <si>
    <t>28 Frederick Douglass Avenue</t>
  </si>
  <si>
    <t>Brockton</t>
  </si>
  <si>
    <t>02301</t>
  </si>
  <si>
    <t>Adaptive Reuse</t>
  </si>
  <si>
    <t>Single Person Occupancy</t>
  </si>
  <si>
    <t>City of Brockton;Utile Architects;New Vision Enterprises;VHB</t>
  </si>
  <si>
    <t>dbedc</t>
  </si>
  <si>
    <t>Columbia Crossing</t>
  </si>
  <si>
    <t>568-574 Columbia Road</t>
  </si>
  <si>
    <t>02125</t>
  </si>
  <si>
    <t>Combined Rehab/New Construction</t>
  </si>
  <si>
    <t>Commercial;Office;Retail;Residential (mixed-use);Arts &amp; Innovation</t>
  </si>
  <si>
    <t>Mixed-Income;Family Housing (multi-bedroom);Former Homeless;Artists;30% to 80% AMI</t>
  </si>
  <si>
    <t>Preservation of Affordable Housing</t>
  </si>
  <si>
    <t>waterfrontleague</t>
  </si>
  <si>
    <t>Capitol Theater</t>
  </si>
  <si>
    <t>1157 Acushnet Avenue</t>
  </si>
  <si>
    <t>New Bedford</t>
  </si>
  <si>
    <t>02740</t>
  </si>
  <si>
    <t>Commercial;Office;Retail;Residential (mixed-use)</t>
  </si>
  <si>
    <t>Community Economic Development Center CDC</t>
  </si>
  <si>
    <t>dsni</t>
  </si>
  <si>
    <t>Dudley Neighbors Incorporated Community Building</t>
  </si>
  <si>
    <t>572 Columbia Rd</t>
  </si>
  <si>
    <t>Commercial;Office;Retail;Business Incubator;Residential (mixed-use);Arts oriented organization</t>
  </si>
  <si>
    <t>Mixed-Income;Single Person Occupancy;Family Housing (multi-bedroom);Former Homeless;Artists</t>
  </si>
  <si>
    <t>Dorchester Bay EDC;Preservation of Affordable Housing</t>
  </si>
  <si>
    <t>wcgcdc</t>
  </si>
  <si>
    <t>Youth Housing</t>
  </si>
  <si>
    <t>318 Pleasant Street</t>
  </si>
  <si>
    <t>Worcester</t>
  </si>
  <si>
    <t>01610</t>
  </si>
  <si>
    <t>Concept</t>
  </si>
  <si>
    <t>Elderly Housing;Single Person Occupancy;Family Housing (multi-bedroom);Former Homeless;Artists;People with AIDS/HIV;Department of Mental Health clients;Department of Developmental Services clients</t>
  </si>
  <si>
    <t>LUK Youth Social Services</t>
  </si>
  <si>
    <t>New</t>
  </si>
  <si>
    <t>Lafayette Housing II</t>
  </si>
  <si>
    <t>100-102 Congress, 98-102 Lafayette, 51-53 Palmer, 8-10 Peabody, 12 Peabody , 24 Peabody Streets 34 Prince St, 1-7 PrinceStreet Plance, 9-15 Prince Stret Place, 2 Prince Street Plance, and 4 Prince Street Place</t>
  </si>
  <si>
    <t>Salem</t>
  </si>
  <si>
    <t>01970</t>
  </si>
  <si>
    <t>Preservation of Expiring Use</t>
  </si>
  <si>
    <t>csndc</t>
  </si>
  <si>
    <t>Four Corners Plaza</t>
  </si>
  <si>
    <t>10 - 18 Bowdoin St; 100 - 104 Bowdoin Ave</t>
  </si>
  <si>
    <t>Dorchester</t>
  </si>
  <si>
    <t>02124</t>
  </si>
  <si>
    <t>On the Square Housing</t>
  </si>
  <si>
    <t>587 Washington Street</t>
  </si>
  <si>
    <t>Planning</t>
  </si>
  <si>
    <t>madisonparkdc</t>
  </si>
  <si>
    <t>Batson Building</t>
  </si>
  <si>
    <t>40-50 Warrent Street</t>
  </si>
  <si>
    <t>Commercial;Office;Retail;Business Incubator;Residential (mixed-use)</t>
  </si>
  <si>
    <t>New Urban Collaborative; City of Boston (land)</t>
  </si>
  <si>
    <t>84 Warren Street</t>
  </si>
  <si>
    <t>Roxbury</t>
  </si>
  <si>
    <t>Commercial;Office;Residential (mixed-use)</t>
  </si>
  <si>
    <t>Family Housing (multi-bedroom);Department of Mental Health clients</t>
  </si>
  <si>
    <t>Urban League of Eastern MA</t>
  </si>
  <si>
    <t>639 Warren Street</t>
  </si>
  <si>
    <t>02121</t>
  </si>
  <si>
    <t>Whittier Phase III</t>
  </si>
  <si>
    <t>1158 Tremont Street</t>
  </si>
  <si>
    <t>02120</t>
  </si>
  <si>
    <t>Mixed-Income;Family Housing (multi-bedroom);Whittier CHOICE Public Housing</t>
  </si>
  <si>
    <t>Preservation of Affordable Housing (POAH);Boston Housing Authority</t>
  </si>
  <si>
    <t>2085 Washington Street (Parcel 10 Phase III)</t>
  </si>
  <si>
    <t>2085 Washington Street</t>
  </si>
  <si>
    <t>Mixed-Income;Family Housing (multi-bedroom);Former Homeless;Artists</t>
  </si>
  <si>
    <t>Trinity Financial;Boston Planning &amp; Development Agency (ground lease)</t>
  </si>
  <si>
    <t>harborlightcp</t>
  </si>
  <si>
    <t>Briscoe Village for Living &amp; the Arts (HCP is partner)</t>
  </si>
  <si>
    <t>20 Colon Street</t>
  </si>
  <si>
    <t>Beverly</t>
  </si>
  <si>
    <t>01915</t>
  </si>
  <si>
    <t>Residential (mixed-use);Turf bowl, auditorium, public park, artist spaces</t>
  </si>
  <si>
    <t>Mixed-Income;Elderly Housing;Artists</t>
  </si>
  <si>
    <t>Beacon Development</t>
  </si>
  <si>
    <t>mainsouthcdc</t>
  </si>
  <si>
    <t>92 Grand Street Commons</t>
  </si>
  <si>
    <t>92 Grand Street</t>
  </si>
  <si>
    <t>Family Housing (multi-bedroom);tenants requiring accessible housing</t>
  </si>
  <si>
    <t>cedcsm</t>
  </si>
  <si>
    <t xml:space="preserve">Capitol Theater Mixed-Use </t>
  </si>
  <si>
    <t>1418-1440 Acushnet Ave.</t>
  </si>
  <si>
    <t>02746</t>
  </si>
  <si>
    <t>Dudley Crossing</t>
  </si>
  <si>
    <t>375 and 381 Dudley St / 2-4 Dunmore St / 206-210 Hampden St</t>
  </si>
  <si>
    <t>Bartlett A 9% and 4%</t>
  </si>
  <si>
    <t>2505 Washington Street</t>
  </si>
  <si>
    <t>Family Housing (multi-bedroom);Former Homeless;Artists</t>
  </si>
  <si>
    <t>Exterior envelope insulated beyond requirements of base Building Code;Healthy indoor air quality;Energy-efficient site design;Renewable energy;Enhanced accessibility</t>
  </si>
  <si>
    <t>Windale Developers 50/50 Partner</t>
  </si>
  <si>
    <t>Organization Equity;LISC;CEDAC;MHP;MHIC;Neighborworks America;Enterprise, Community Housing Capital, MHFA</t>
  </si>
  <si>
    <t>Local Linkage;Neighborhood Housing Trust</t>
  </si>
  <si>
    <t>Housing Stabilization Fund (HSF);Housing Innovations Fund (HIF);Commercial Area Transit Node Housing Program (CATNHP)</t>
  </si>
  <si>
    <t>9% Federal Tax Credits (LIHTC);Section 8;4% Federal Tax Credits with Tax-Exempt Bonds</t>
  </si>
  <si>
    <t>MHP;LISC;Neighborworks America;MHIC;Citizens Bank</t>
  </si>
  <si>
    <t>jpndc</t>
  </si>
  <si>
    <t>Cheney Street Homes</t>
  </si>
  <si>
    <t>Cheney &amp; Schuyler Streets</t>
  </si>
  <si>
    <t>Residential (mixed-use);Site for Upham's Corner Health Center's Program for All-Inclusive Care for the Elderly</t>
  </si>
  <si>
    <t>Elderly Housing;Former Homeless;Department of Developmental Services clients</t>
  </si>
  <si>
    <t>Upham's Corner PACE</t>
  </si>
  <si>
    <t>The Loop at Mattapan Station</t>
  </si>
  <si>
    <t>500 River Street</t>
  </si>
  <si>
    <t>Mattapan</t>
  </si>
  <si>
    <t>02126</t>
  </si>
  <si>
    <t>Exterior envelope insulated beyond requirements of base Building Code;Efficient building systems;Healthy indoor air quality;Energy-efficient site design;Renewable energy;Enhanced accessibility</t>
  </si>
  <si>
    <t>POAH 65%;  Nuestra CDC 35%</t>
  </si>
  <si>
    <t>Organization Equity;LISC;MHP</t>
  </si>
  <si>
    <t>Local or Regional HOME;NHT, IDP</t>
  </si>
  <si>
    <t>State HOME;Housing Stabilization Fund (HSF);Affordable Housing Trust Fund;Mass Rental Voucher Program (MRVP);Transit Oriented Development (TOD) Program;Massworks</t>
  </si>
  <si>
    <t>9% Federal Tax Credits (LIHTC);Section 8</t>
  </si>
  <si>
    <t>MHP;Bank of America</t>
  </si>
  <si>
    <t>hrinc</t>
  </si>
  <si>
    <t>808 Memorial Drive</t>
  </si>
  <si>
    <t>808-812 Memorial Drive</t>
  </si>
  <si>
    <t>Cambridge</t>
  </si>
  <si>
    <t>02139</t>
  </si>
  <si>
    <t>Not Applicable - not New Construction</t>
  </si>
  <si>
    <t>Exterior envelope insulated beyond requirements of base Building Code;Efficient building systems;Healthy indoor air quality;Renewable energy</t>
  </si>
  <si>
    <t>Mass Housing;City of Cambridge;NEI;ICON Architects;RBC Capital</t>
  </si>
  <si>
    <t>Organization Equity;Neighborworks America</t>
  </si>
  <si>
    <t>Local or Regional CDBG</t>
  </si>
  <si>
    <t>MassHousing (other than Trust or Workforce Housing)</t>
  </si>
  <si>
    <t>Section 8;4% Federal Tax Credits with Tax-Exempt Bonds</t>
  </si>
  <si>
    <t>Neighborworks America;Other Financial Institutions</t>
  </si>
  <si>
    <t>East Cambridge Savings Bank</t>
  </si>
  <si>
    <t>justastart</t>
  </si>
  <si>
    <t>Rindge Commons Phase 1</t>
  </si>
  <si>
    <t>402 Rindge Avenue</t>
  </si>
  <si>
    <t>Cambridge MA</t>
  </si>
  <si>
    <t>02140</t>
  </si>
  <si>
    <t>nvcomm</t>
  </si>
  <si>
    <t>Fitchburg Arts Community</t>
  </si>
  <si>
    <t>62 Academy St</t>
  </si>
  <si>
    <t>82 Academy St</t>
  </si>
  <si>
    <t>Fitchburg</t>
  </si>
  <si>
    <t>01420</t>
  </si>
  <si>
    <t>Residential (mixed-use);Artist space</t>
  </si>
  <si>
    <t>Family Housing (multi-bedroom);Artists</t>
  </si>
  <si>
    <t>City of Fitchburg;Barr, Klarman, Wallace Foundation, Health Foundation of Central Mass;Fitchburg Art Museum;Umass Memorial Health Alliance Clinton Hospital;Fitchburg Redevelopment Authority</t>
  </si>
  <si>
    <t>CDC</t>
  </si>
  <si>
    <t>Total</t>
  </si>
  <si>
    <t>Nuestra Comunidad</t>
  </si>
  <si>
    <t>Asian CDC</t>
  </si>
  <si>
    <t>North Shore CDC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</si>
</sst>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6" fontId="0" fillId="0" borderId="0" xfId="0" applyNumberFormat="1"/>
    <xf numFmtId="164" fontId="0" fillId="0" borderId="0" xfId="1" applyNumberFormat="1" applyFont="1" applyAlignment="1">
      <alignment wrapText="1"/>
    </xf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5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_(* #,##0_);_(* \(#,##0\);_(* &quot;-&quot;??_);_(@_)"/>
    </dxf>
    <dxf>
      <numFmt numFmtId="10" formatCode="&quot;$&quot;#,##0_);[Red]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_(* #,##0_);_(* \(#,##0\);_(* &quot;-&quot;??_);_(@_)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64" formatCode="_(* #,##0_);_(* \(#,##0\);_(* &quot;-&quot;??_);_(@_)"/>
      <alignment horizontal="general" vertical="bottom" textRotation="0" wrapText="1" indent="0" justifyLastLine="0" shrinkToFit="0" readingOrder="0"/>
    </dxf>
    <dxf>
      <numFmt numFmtId="164" formatCode="_(* #,##0_);_(* \(#,##0\);_(* &quot;-&quot;??_);_(@_)"/>
      <alignment horizontal="general" vertical="bottom" textRotation="0" wrapText="1" indent="0" justifyLastLine="0" shrinkToFit="0" readingOrder="0"/>
    </dxf>
    <dxf>
      <numFmt numFmtId="164" formatCode="_(* #,##0_);_(* \(#,##0\);_(* &quot;-&quot;??_);_(@_)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64" formatCode="_(* #,##0_);_(* \(#,##0\);_(* &quot;-&quot;??_);_(@_)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DF2ADE-263E-4093-8745-FE94A4A7682D}" name="Table1" displayName="Table1" ref="A1:AU31" totalsRowCount="1" headerRowDxfId="52">
  <autoFilter ref="A1:AU30" xr:uid="{2CDF2ADE-263E-4093-8745-FE94A4A7682D}"/>
  <sortState xmlns:xlrd2="http://schemas.microsoft.com/office/spreadsheetml/2017/richdata2" ref="A2:AU30">
    <sortCondition ref="I1:I30"/>
  </sortState>
  <tableColumns count="47">
    <tableColumn id="1" xr3:uid="{ED58F86F-2451-4B8E-B038-8C1C4A6CB157}" name="CDC" totalsRowLabel="Total" dataDxfId="51"/>
    <tableColumn id="2" xr3:uid="{C4BD2341-D690-4449-9396-69250787EB77}" name="Project Name" dataDxfId="50"/>
    <tableColumn id="3" xr3:uid="{95698CA2-DB0E-41B1-9580-DC3AF0BEE74E}" name="What is the address of this project?: Project Address" dataDxfId="49"/>
    <tableColumn id="4" xr3:uid="{C3B331C3-047A-47C8-AF53-725B57613617}" name="What is the address of this project?: Address 2" dataDxfId="48"/>
    <tableColumn id="5" xr3:uid="{71D69CA1-9448-4A27-A8A7-068E632F8D90}" name="What is the address of this project?: City/Town" dataDxfId="47"/>
    <tableColumn id="6" xr3:uid="{85B5EA91-D421-4127-B934-1944E53626FE}" name="What is the address of this project?: Zip Code" dataDxfId="46"/>
    <tableColumn id="7" xr3:uid="{DDCFE9F9-91B2-4F3F-8CC0-5249B34F5ABC}" name="Is this project a scattered site?" dataDxfId="45"/>
    <tableColumn id="8" xr3:uid="{F3E8439E-6538-403A-B53D-DC73338AAACC}" name="What is the actual or projected year of substantial completion?" dataDxfId="44"/>
    <tableColumn id="9" xr3:uid="{2711291F-D80A-4547-A41D-100305B7A576}" name="What is the current development stage as of December 31st? " dataDxfId="43"/>
    <tableColumn id="10" xr3:uid="{57104F8E-AFD3-468D-8022-315BA623C0E8}" name="What is the primary development strategy?" dataDxfId="42"/>
    <tableColumn id="11" xr3:uid="{454C157D-B7FB-43B4-A4FA-33D27EF44877}" name="What is the development type for this project?" dataDxfId="41"/>
    <tableColumn id="12" xr3:uid="{5770AFC9-318B-4E13-94F8-801E606ADDF2}" name="What is the commercial square footage for this project?" totalsRowFunction="sum" dataDxfId="40" totalsRowDxfId="4" dataCellStyle="Comma" totalsRowCellStyle="Comma"/>
    <tableColumn id="13" xr3:uid="{FB63B371-6D91-49D2-837B-493A0653D4E9}" name="What is the actual or projected total development cost for this project?" totalsRowFunction="sum" dataDxfId="39" totalsRowDxfId="3"/>
    <tableColumn id="14" xr3:uid="{7CE6FB3A-B58C-489F-9E0B-476A8E268642}" name="What is the total number of units for this project?" totalsRowFunction="sum" dataDxfId="38" totalsRowDxfId="2" dataCellStyle="Comma" totalsRowCellStyle="Comma"/>
    <tableColumn id="15" xr3:uid="{397D46AD-34DC-4F4C-8002-D8A2C047323B}" name="How many are rental?" totalsRowFunction="sum" dataDxfId="37" totalsRowDxfId="1" dataCellStyle="Comma" totalsRowCellStyle="Comma"/>
    <tableColumn id="16" xr3:uid="{1228474D-E640-4CE4-ADCC-37760ADD06F6}" name="How many are homeownership units?" totalsRowFunction="sum" dataDxfId="36" totalsRowDxfId="0" dataCellStyle="Comma" totalsRowCellStyle="Comma"/>
    <tableColumn id="17" xr3:uid="{F25564A5-DBA0-45F6-BFB6-804FE434DFED}" name="How many units of another ownership type are included in this project?" totalsRowFunction="custom" dataDxfId="35">
      <totalsRowFormula>SUM(Table1[How many units of another ownership type are included in this project?])</totalsRowFormula>
    </tableColumn>
    <tableColumn id="18" xr3:uid="{D23DCEFD-33AA-42B3-8321-BD5107817851}" name="Please describe." dataDxfId="34"/>
    <tableColumn id="19" xr3:uid="{199E36CF-73BC-4C67-92B9-F1D8F0839518}" name="How many commercial tenants are served by facility?" totalsRowFunction="custom" dataDxfId="33">
      <totalsRowFormula>SUM(Table1[How many commercial tenants are served by facility?])</totalsRowFormula>
    </tableColumn>
    <tableColumn id="20" xr3:uid="{6E912EC6-EAA3-4356-B35A-B492C97B79AC}" name="How many jobs created/maintained by tenants of this facility?" totalsRowFunction="custom" dataDxfId="32">
      <totalsRowFormula>SUM(Table1[How many jobs created/maintained by tenants of this facility?])</totalsRowFormula>
    </tableColumn>
    <tableColumn id="21" xr3:uid="{BD9378F9-3174-4088-B288-93A3AEF9D4D8}" name="Do you track MBE hard cost contracting percentages?" dataDxfId="31"/>
    <tableColumn id="22" xr3:uid="{164DD0B7-1F08-41DC-957F-AF1536F94B39}" name="Do you track MBE soft cost contracting percentages?" dataDxfId="30"/>
    <tableColumn id="23" xr3:uid="{C8DC1AD8-5010-4C3C-ACC9-9E5E2958F923}" name="Do you track WBE hard cost contracting percentages? " dataDxfId="29"/>
    <tableColumn id="24" xr3:uid="{29B15DC8-9E8F-43E7-B0C1-DBB21D372D08}" name="What was the WBE soft cost contracting percentages?" dataDxfId="28"/>
    <tableColumn id="25" xr3:uid="{13D65177-9CE3-47B4-B91A-C924063D5EF7}" name="Did you track the percentage of job hours that went to people of color?" dataDxfId="27"/>
    <tableColumn id="26" xr3:uid="{4C6F4BF2-A6B4-4F30-B2C1-AB2C9FD93753}" name="Did you track the percentage of job hours that went to women?" dataDxfId="26"/>
    <tableColumn id="27" xr3:uid="{EC7A1640-BFA0-4DC1-B072-458D36EB4D3C}" name="Did you track the percentage of job hours that went to local residents?" dataDxfId="25"/>
    <tableColumn id="28" xr3:uid="{EA0DAF5F-8906-4B33-93EB-C689F95E69A4}" name="Enter number of units: less than or equal to 30% Area Median Income" totalsRowFunction="custom" dataDxfId="24">
      <totalsRowFormula>SUM(Table1[Enter number of units: less than or equal to 30% Area Median Income])</totalsRowFormula>
    </tableColumn>
    <tableColumn id="29" xr3:uid="{8BF62CF9-9B05-41C9-8124-0769037A3D2D}" name="Enter number of units: 31-60% Area Median Income" totalsRowFunction="custom" dataDxfId="23">
      <totalsRowFormula>SUM(Table1[Enter number of units: 31-60% Area Median Income])</totalsRowFormula>
    </tableColumn>
    <tableColumn id="30" xr3:uid="{CB13CC8A-A29E-47D8-BDE4-F5AA3817B48F}" name="Enter number of units: 61-80% Area Median Income" totalsRowFunction="custom" dataDxfId="22">
      <totalsRowFormula>SUM(Table1[Enter number of units: 61-80% Area Median Income])</totalsRowFormula>
    </tableColumn>
    <tableColumn id="31" xr3:uid="{9D10D15F-DDBE-4955-8612-C1534351D2AA}" name="Enter number of units: greater than or equal to 81% Area Median Income " totalsRowFunction="custom" dataDxfId="21">
      <totalsRowFormula>-SUM(Table1[Enter number of units: greater than or equal to 81% Area Median Income ])</totalsRowFormula>
    </tableColumn>
    <tableColumn id="32" xr3:uid="{D8684DAE-B7C4-41B2-8ADD-F3C1C89C489B}" name="Indicate other household characteristics targeted by this project." dataDxfId="20"/>
    <tableColumn id="33" xr3:uid="{649932D0-AE4C-4673-B573-9406D72B3562}" name="Is this project currently or in the process of becoming smoke-free?" dataDxfId="19"/>
    <tableColumn id="34" xr3:uid="{23256F0E-1E8D-4EAC-8870-13EC8C023C9A}" name="Is this project located within one half (1/2) mile of major public transit with nearby services" dataDxfId="18"/>
    <tableColumn id="35" xr3:uid="{333A0035-0C67-4637-A0A3-F7C8BC31A8DF}" name="Do you plan to build the project to Passive House standards?" dataDxfId="17"/>
    <tableColumn id="36" xr3:uid="{C7D3A1F2-C493-4624-BB32-4CC400F3B0EB}" name="Does this project incorporate environmentally sustainable development or operating strategies?" dataDxfId="16"/>
    <tableColumn id="37" xr3:uid="{1BFDE1C7-2D64-41C8-8C6F-60FAC8986F8D}" name="Please specify these environmental strategies." dataDxfId="15"/>
    <tableColumn id="38" xr3:uid="{DE9F83B0-A68F-4152-834B-AC734CC9ECEF}" name="List any partners that collaborated on this project." dataDxfId="14"/>
    <tableColumn id="39" xr3:uid="{EE599506-EC98-46D1-9EA5-E4954523F8F1}" name="Indicate any PREDEVELOPMENT finance sources for this project." dataDxfId="13"/>
    <tableColumn id="40" xr3:uid="{603EC9C3-A111-438E-8897-BDEFA976EA0E}" name="Indicate any MUNICIPAL finance sources for this project." dataDxfId="12"/>
    <tableColumn id="41" xr3:uid="{4820B079-5B8B-4109-87EB-C0FBB831ED26}" name="Indicate any STATE finance sources for this project." dataDxfId="11"/>
    <tableColumn id="42" xr3:uid="{5A718C00-9176-4113-BC5B-3D601B8E155E}" name="Indicate any FEDERAL finance sources for this project." dataDxfId="10"/>
    <tableColumn id="43" xr3:uid="{5BC3BE7A-26FE-44AA-87C1-B57787AF748A}" name="Indicate any PRIVATE finance sources for this project." dataDxfId="9"/>
    <tableColumn id="44" xr3:uid="{EEBA9C1A-C0C2-4049-8634-9435A3821BB6}" name="Please describe the other financial institution(s)." dataDxfId="8"/>
    <tableColumn id="45" xr3:uid="{668A8251-97C2-46D2-B511-4F7DD1CA8AE7}" name="Please describe the other foundation(s)." dataDxfId="7"/>
    <tableColumn id="46" xr3:uid="{6D5350C6-38BC-4063-BC4D-47CA0E71ADD6}" name="Please describe the other private source(s)." dataDxfId="6"/>
    <tableColumn id="47" xr3:uid="{E274F5AB-5F4F-44D9-8AF7-3A36C8D7F8CB}" name="Project Status: Title" totalsRowFunction="count" dataDxfId="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2"/>
  <sheetViews>
    <sheetView tabSelected="1" workbookViewId="0">
      <selection activeCell="A28" sqref="A28"/>
    </sheetView>
  </sheetViews>
  <sheetFormatPr defaultRowHeight="14.25" x14ac:dyDescent="0.45"/>
  <cols>
    <col min="1" max="1" width="26.73046875" customWidth="1"/>
    <col min="2" max="2" width="15.1328125" customWidth="1"/>
    <col min="3" max="3" width="49.1328125" customWidth="1"/>
    <col min="4" max="4" width="43.86328125" customWidth="1"/>
    <col min="5" max="5" width="44.3984375" customWidth="1"/>
    <col min="6" max="6" width="43" customWidth="1"/>
    <col min="7" max="7" width="29.86328125" customWidth="1"/>
    <col min="8" max="8" width="58.59765625" customWidth="1"/>
    <col min="9" max="9" width="57.265625" customWidth="1"/>
    <col min="10" max="10" width="41.59765625" customWidth="1"/>
    <col min="11" max="11" width="44.59765625" customWidth="1"/>
    <col min="12" max="12" width="52.1328125" customWidth="1"/>
    <col min="13" max="13" width="65.73046875" customWidth="1"/>
    <col min="14" max="14" width="46.86328125" customWidth="1"/>
    <col min="15" max="15" width="22.3984375" customWidth="1"/>
    <col min="16" max="16" width="36.59765625" customWidth="1"/>
    <col min="17" max="17" width="66.265625" customWidth="1"/>
    <col min="18" max="18" width="17.59765625" customWidth="1"/>
    <col min="19" max="19" width="50" customWidth="1"/>
    <col min="20" max="20" width="57.86328125" customWidth="1"/>
    <col min="21" max="21" width="49.3984375" customWidth="1"/>
    <col min="22" max="22" width="48.86328125" customWidth="1"/>
    <col min="23" max="23" width="50" customWidth="1"/>
    <col min="24" max="24" width="50.265625" customWidth="1"/>
    <col min="25" max="25" width="65.59765625" customWidth="1"/>
    <col min="26" max="26" width="58.86328125" customWidth="1"/>
    <col min="27" max="27" width="65" customWidth="1"/>
    <col min="28" max="28" width="64.1328125" customWidth="1"/>
    <col min="29" max="30" width="48.59765625" customWidth="1"/>
    <col min="31" max="31" width="67.59765625" customWidth="1"/>
    <col min="32" max="32" width="60" customWidth="1"/>
    <col min="33" max="33" width="61.59765625" customWidth="1"/>
    <col min="34" max="34" width="73.3984375" customWidth="1"/>
    <col min="35" max="35" width="56.265625" customWidth="1"/>
    <col min="36" max="36" width="73.3984375" customWidth="1"/>
    <col min="37" max="37" width="44.3984375" customWidth="1"/>
    <col min="38" max="38" width="46.86328125" customWidth="1"/>
    <col min="39" max="39" width="59" customWidth="1"/>
    <col min="40" max="40" width="52.73046875" customWidth="1"/>
    <col min="41" max="41" width="47.73046875" customWidth="1"/>
    <col min="42" max="42" width="50" customWidth="1"/>
    <col min="43" max="43" width="49.86328125" customWidth="1"/>
    <col min="44" max="44" width="46.265625" customWidth="1"/>
    <col min="45" max="45" width="38.86328125" customWidth="1"/>
    <col min="46" max="46" width="41.59765625" customWidth="1"/>
    <col min="47" max="47" width="20.265625" customWidth="1"/>
  </cols>
  <sheetData>
    <row r="1" spans="1:47" ht="48" customHeight="1" x14ac:dyDescent="0.45">
      <c r="A1" s="1" t="s">
        <v>239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</row>
    <row r="2" spans="1:47" ht="48" customHeight="1" x14ac:dyDescent="0.45">
      <c r="A2" s="2" t="s">
        <v>211</v>
      </c>
      <c r="B2" s="2" t="s">
        <v>212</v>
      </c>
      <c r="C2" s="2" t="s">
        <v>213</v>
      </c>
      <c r="D2" s="2"/>
      <c r="E2" s="2" t="s">
        <v>214</v>
      </c>
      <c r="F2" s="2" t="s">
        <v>215</v>
      </c>
      <c r="G2" s="2" t="s">
        <v>51</v>
      </c>
      <c r="H2" s="2">
        <v>2022</v>
      </c>
      <c r="I2" s="2" t="s">
        <v>83</v>
      </c>
      <c r="J2" s="2" t="s">
        <v>80</v>
      </c>
      <c r="K2" s="2" t="s">
        <v>152</v>
      </c>
      <c r="L2" s="5">
        <v>38000</v>
      </c>
      <c r="M2" s="3">
        <v>166000000</v>
      </c>
      <c r="N2" s="5">
        <v>300</v>
      </c>
      <c r="O2" s="5">
        <v>300</v>
      </c>
      <c r="P2" s="5">
        <v>0</v>
      </c>
      <c r="Q2" s="2">
        <v>0</v>
      </c>
      <c r="R2" s="2"/>
      <c r="S2" s="2">
        <v>7</v>
      </c>
      <c r="T2" s="2">
        <v>90</v>
      </c>
      <c r="U2" s="2" t="s">
        <v>86</v>
      </c>
      <c r="V2" s="2" t="s">
        <v>86</v>
      </c>
      <c r="W2" s="2" t="s">
        <v>86</v>
      </c>
      <c r="X2" s="2" t="s">
        <v>86</v>
      </c>
      <c r="Y2" s="2" t="s">
        <v>86</v>
      </c>
      <c r="Z2" s="2" t="s">
        <v>86</v>
      </c>
      <c r="AA2" s="2" t="s">
        <v>86</v>
      </c>
      <c r="AB2" s="2">
        <v>30</v>
      </c>
      <c r="AC2" s="2">
        <v>150</v>
      </c>
      <c r="AD2" s="2">
        <v>32</v>
      </c>
      <c r="AE2" s="2">
        <v>88</v>
      </c>
      <c r="AF2" s="2" t="s">
        <v>74</v>
      </c>
      <c r="AG2" s="2" t="s">
        <v>87</v>
      </c>
      <c r="AH2" s="2" t="s">
        <v>87</v>
      </c>
      <c r="AI2" s="2" t="s">
        <v>216</v>
      </c>
      <c r="AJ2" s="2" t="s">
        <v>87</v>
      </c>
      <c r="AK2" s="2" t="s">
        <v>217</v>
      </c>
      <c r="AL2" s="2" t="s">
        <v>218</v>
      </c>
      <c r="AM2" s="2" t="s">
        <v>219</v>
      </c>
      <c r="AN2" s="2" t="s">
        <v>220</v>
      </c>
      <c r="AO2" s="2" t="s">
        <v>221</v>
      </c>
      <c r="AP2" s="2" t="s">
        <v>222</v>
      </c>
      <c r="AQ2" s="2" t="s">
        <v>223</v>
      </c>
      <c r="AR2" s="2" t="s">
        <v>224</v>
      </c>
      <c r="AS2" s="2"/>
      <c r="AT2" s="2"/>
      <c r="AU2" s="2" t="s">
        <v>83</v>
      </c>
    </row>
    <row r="3" spans="1:47" ht="48" customHeight="1" x14ac:dyDescent="0.45">
      <c r="A3" s="2" t="s">
        <v>241</v>
      </c>
      <c r="B3" s="2" t="s">
        <v>184</v>
      </c>
      <c r="C3" s="2" t="s">
        <v>185</v>
      </c>
      <c r="D3" s="2"/>
      <c r="E3" s="2" t="s">
        <v>151</v>
      </c>
      <c r="F3" s="2" t="s">
        <v>50</v>
      </c>
      <c r="G3" s="2" t="s">
        <v>51</v>
      </c>
      <c r="H3" s="2">
        <v>2022</v>
      </c>
      <c r="I3" s="2" t="s">
        <v>83</v>
      </c>
      <c r="J3" s="2" t="s">
        <v>53</v>
      </c>
      <c r="K3" s="2" t="s">
        <v>67</v>
      </c>
      <c r="L3" s="5">
        <v>14000</v>
      </c>
      <c r="M3" s="3">
        <v>36000000</v>
      </c>
      <c r="N3" s="5">
        <v>60</v>
      </c>
      <c r="O3" s="5">
        <v>60</v>
      </c>
      <c r="P3" s="5">
        <v>0</v>
      </c>
      <c r="Q3" s="2">
        <v>0</v>
      </c>
      <c r="R3" s="2"/>
      <c r="S3" s="2">
        <v>4</v>
      </c>
      <c r="T3" s="2">
        <v>28</v>
      </c>
      <c r="U3" s="2">
        <v>46</v>
      </c>
      <c r="V3" s="2" t="s">
        <v>85</v>
      </c>
      <c r="W3" s="2">
        <v>22</v>
      </c>
      <c r="X3" s="2">
        <v>4</v>
      </c>
      <c r="Y3" s="2">
        <v>51</v>
      </c>
      <c r="Z3" s="2">
        <v>13</v>
      </c>
      <c r="AA3" s="2">
        <v>26</v>
      </c>
      <c r="AB3" s="2">
        <v>16</v>
      </c>
      <c r="AC3" s="2">
        <v>35</v>
      </c>
      <c r="AD3" s="2">
        <v>9</v>
      </c>
      <c r="AE3" s="2">
        <v>0</v>
      </c>
      <c r="AF3" s="2" t="s">
        <v>186</v>
      </c>
      <c r="AG3" s="2" t="s">
        <v>87</v>
      </c>
      <c r="AH3" s="2" t="s">
        <v>87</v>
      </c>
      <c r="AI3" s="2" t="s">
        <v>87</v>
      </c>
      <c r="AJ3" s="2" t="s">
        <v>87</v>
      </c>
      <c r="AK3" s="2" t="s">
        <v>187</v>
      </c>
      <c r="AL3" s="2" t="s">
        <v>188</v>
      </c>
      <c r="AM3" s="2" t="s">
        <v>189</v>
      </c>
      <c r="AN3" s="2" t="s">
        <v>190</v>
      </c>
      <c r="AO3" s="2" t="s">
        <v>191</v>
      </c>
      <c r="AP3" s="2" t="s">
        <v>192</v>
      </c>
      <c r="AQ3" s="2" t="s">
        <v>193</v>
      </c>
      <c r="AR3" s="2"/>
      <c r="AS3" s="2"/>
      <c r="AT3" s="2"/>
      <c r="AU3" s="2" t="s">
        <v>83</v>
      </c>
    </row>
    <row r="4" spans="1:47" ht="48" customHeight="1" x14ac:dyDescent="0.45">
      <c r="A4" s="2" t="s">
        <v>241</v>
      </c>
      <c r="B4" s="2" t="s">
        <v>200</v>
      </c>
      <c r="C4" s="2" t="s">
        <v>201</v>
      </c>
      <c r="D4" s="2"/>
      <c r="E4" s="2" t="s">
        <v>202</v>
      </c>
      <c r="F4" s="2" t="s">
        <v>203</v>
      </c>
      <c r="G4" s="2" t="s">
        <v>51</v>
      </c>
      <c r="H4" s="2">
        <v>2022</v>
      </c>
      <c r="I4" s="2" t="s">
        <v>83</v>
      </c>
      <c r="J4" s="2" t="s">
        <v>53</v>
      </c>
      <c r="K4" s="2" t="s">
        <v>67</v>
      </c>
      <c r="L4" s="5">
        <v>10000</v>
      </c>
      <c r="M4" s="3">
        <v>130022032</v>
      </c>
      <c r="N4" s="5">
        <v>135</v>
      </c>
      <c r="O4" s="5">
        <v>135</v>
      </c>
      <c r="P4" s="5">
        <v>0</v>
      </c>
      <c r="Q4" s="2">
        <v>0</v>
      </c>
      <c r="R4" s="2"/>
      <c r="S4" s="2">
        <v>3</v>
      </c>
      <c r="T4" s="2">
        <v>30</v>
      </c>
      <c r="U4" s="2">
        <v>39</v>
      </c>
      <c r="V4" s="2" t="s">
        <v>85</v>
      </c>
      <c r="W4" s="2">
        <v>6</v>
      </c>
      <c r="X4" s="2" t="s">
        <v>85</v>
      </c>
      <c r="Y4" s="2">
        <v>68</v>
      </c>
      <c r="Z4" s="2">
        <v>6</v>
      </c>
      <c r="AA4" s="2">
        <v>36</v>
      </c>
      <c r="AB4" s="2">
        <v>18</v>
      </c>
      <c r="AC4" s="2">
        <v>75</v>
      </c>
      <c r="AD4" s="2">
        <v>42</v>
      </c>
      <c r="AE4" s="2">
        <v>0</v>
      </c>
      <c r="AF4" s="2" t="s">
        <v>55</v>
      </c>
      <c r="AG4" s="2" t="s">
        <v>87</v>
      </c>
      <c r="AH4" s="2" t="s">
        <v>87</v>
      </c>
      <c r="AI4" s="2" t="s">
        <v>87</v>
      </c>
      <c r="AJ4" s="2" t="s">
        <v>87</v>
      </c>
      <c r="AK4" s="2" t="s">
        <v>204</v>
      </c>
      <c r="AL4" s="2" t="s">
        <v>205</v>
      </c>
      <c r="AM4" s="2" t="s">
        <v>206</v>
      </c>
      <c r="AN4" s="2" t="s">
        <v>207</v>
      </c>
      <c r="AO4" s="2" t="s">
        <v>208</v>
      </c>
      <c r="AP4" s="2" t="s">
        <v>209</v>
      </c>
      <c r="AQ4" s="2" t="s">
        <v>210</v>
      </c>
      <c r="AR4" s="2"/>
      <c r="AS4" s="2"/>
      <c r="AT4" s="2"/>
      <c r="AU4" s="2" t="s">
        <v>83</v>
      </c>
    </row>
    <row r="5" spans="1:47" ht="48" customHeight="1" x14ac:dyDescent="0.45">
      <c r="A5" s="2" t="s">
        <v>145</v>
      </c>
      <c r="B5" s="2" t="s">
        <v>146</v>
      </c>
      <c r="C5" s="2" t="s">
        <v>147</v>
      </c>
      <c r="D5" s="2"/>
      <c r="E5" s="2" t="s">
        <v>59</v>
      </c>
      <c r="F5" s="2" t="s">
        <v>50</v>
      </c>
      <c r="G5" s="2" t="s">
        <v>51</v>
      </c>
      <c r="H5" s="2">
        <v>2026</v>
      </c>
      <c r="I5" s="2" t="s">
        <v>128</v>
      </c>
      <c r="J5" s="2" t="s">
        <v>53</v>
      </c>
      <c r="K5" s="2" t="s">
        <v>148</v>
      </c>
      <c r="L5" s="5">
        <v>1</v>
      </c>
      <c r="M5" s="3">
        <v>1</v>
      </c>
      <c r="N5" s="5">
        <v>25</v>
      </c>
      <c r="O5" s="5">
        <v>0</v>
      </c>
      <c r="P5" s="5">
        <v>25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 t="s">
        <v>55</v>
      </c>
      <c r="AG5" s="2"/>
      <c r="AH5" s="2"/>
      <c r="AI5" s="2"/>
      <c r="AJ5" s="2"/>
      <c r="AK5" s="2"/>
      <c r="AL5" s="2" t="s">
        <v>149</v>
      </c>
      <c r="AM5" s="2"/>
      <c r="AN5" s="2"/>
      <c r="AO5" s="2"/>
      <c r="AP5" s="2"/>
      <c r="AQ5" s="2"/>
      <c r="AR5" s="2"/>
      <c r="AS5" s="2"/>
      <c r="AT5" s="2"/>
      <c r="AU5" s="2" t="s">
        <v>131</v>
      </c>
    </row>
    <row r="6" spans="1:47" ht="48" customHeight="1" x14ac:dyDescent="0.45">
      <c r="A6" s="2" t="s">
        <v>145</v>
      </c>
      <c r="B6" s="2" t="s">
        <v>155</v>
      </c>
      <c r="C6" s="2" t="s">
        <v>155</v>
      </c>
      <c r="D6" s="2"/>
      <c r="E6" s="2" t="s">
        <v>59</v>
      </c>
      <c r="F6" s="2" t="s">
        <v>156</v>
      </c>
      <c r="G6" s="2" t="s">
        <v>51</v>
      </c>
      <c r="H6" s="2">
        <v>2027</v>
      </c>
      <c r="I6" s="2" t="s">
        <v>128</v>
      </c>
      <c r="J6" s="2" t="s">
        <v>53</v>
      </c>
      <c r="K6" s="2" t="s">
        <v>54</v>
      </c>
      <c r="L6" s="5">
        <v>1</v>
      </c>
      <c r="M6" s="3">
        <v>1</v>
      </c>
      <c r="N6" s="5">
        <v>50</v>
      </c>
      <c r="O6" s="5">
        <v>0</v>
      </c>
      <c r="P6" s="5">
        <v>0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 t="s">
        <v>55</v>
      </c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 t="s">
        <v>131</v>
      </c>
    </row>
    <row r="7" spans="1:47" ht="48" customHeight="1" x14ac:dyDescent="0.45">
      <c r="A7" s="2" t="s">
        <v>123</v>
      </c>
      <c r="B7" s="2" t="s">
        <v>124</v>
      </c>
      <c r="C7" s="2" t="s">
        <v>125</v>
      </c>
      <c r="D7" s="2"/>
      <c r="E7" s="2" t="s">
        <v>126</v>
      </c>
      <c r="F7" s="2" t="s">
        <v>127</v>
      </c>
      <c r="G7" s="2" t="s">
        <v>51</v>
      </c>
      <c r="H7" s="2">
        <v>2025</v>
      </c>
      <c r="I7" s="2" t="s">
        <v>128</v>
      </c>
      <c r="J7" s="2" t="s">
        <v>53</v>
      </c>
      <c r="K7" s="2" t="s">
        <v>115</v>
      </c>
      <c r="L7" s="5">
        <v>15000</v>
      </c>
      <c r="M7" s="3">
        <v>30000000</v>
      </c>
      <c r="N7" s="5">
        <v>30</v>
      </c>
      <c r="O7" s="5">
        <v>30</v>
      </c>
      <c r="P7" s="5">
        <v>0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 t="s">
        <v>129</v>
      </c>
      <c r="AG7" s="2"/>
      <c r="AH7" s="2"/>
      <c r="AI7" s="2"/>
      <c r="AJ7" s="2"/>
      <c r="AK7" s="2"/>
      <c r="AL7" s="2" t="s">
        <v>130</v>
      </c>
      <c r="AM7" s="2"/>
      <c r="AN7" s="2"/>
      <c r="AO7" s="2"/>
      <c r="AP7" s="2"/>
      <c r="AQ7" s="2"/>
      <c r="AR7" s="2"/>
      <c r="AS7" s="2"/>
      <c r="AT7" s="2"/>
      <c r="AU7" s="2" t="s">
        <v>131</v>
      </c>
    </row>
    <row r="8" spans="1:47" ht="48" customHeight="1" x14ac:dyDescent="0.45">
      <c r="A8" s="2" t="s">
        <v>242</v>
      </c>
      <c r="B8" s="2" t="s">
        <v>65</v>
      </c>
      <c r="C8" s="2" t="s">
        <v>65</v>
      </c>
      <c r="D8" s="2"/>
      <c r="E8" s="2" t="s">
        <v>59</v>
      </c>
      <c r="F8" s="2" t="s">
        <v>60</v>
      </c>
      <c r="G8" s="2" t="s">
        <v>51</v>
      </c>
      <c r="H8" s="2">
        <v>2024</v>
      </c>
      <c r="I8" s="2" t="s">
        <v>52</v>
      </c>
      <c r="J8" s="2" t="s">
        <v>66</v>
      </c>
      <c r="K8" s="2" t="s">
        <v>67</v>
      </c>
      <c r="L8" s="5">
        <v>2000</v>
      </c>
      <c r="M8" s="3">
        <v>7635000</v>
      </c>
      <c r="N8" s="5">
        <v>14</v>
      </c>
      <c r="O8" s="5">
        <v>14</v>
      </c>
      <c r="P8" s="5">
        <v>0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 t="s">
        <v>68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 t="s">
        <v>56</v>
      </c>
    </row>
    <row r="9" spans="1:47" ht="48" customHeight="1" x14ac:dyDescent="0.45">
      <c r="A9" s="2" t="s">
        <v>137</v>
      </c>
      <c r="B9" s="2" t="s">
        <v>138</v>
      </c>
      <c r="C9" s="2" t="s">
        <v>139</v>
      </c>
      <c r="D9" s="2"/>
      <c r="E9" s="2" t="s">
        <v>140</v>
      </c>
      <c r="F9" s="2" t="s">
        <v>141</v>
      </c>
      <c r="G9" s="2" t="s">
        <v>51</v>
      </c>
      <c r="H9" s="2">
        <v>2024</v>
      </c>
      <c r="I9" s="2" t="s">
        <v>52</v>
      </c>
      <c r="J9" s="2" t="s">
        <v>53</v>
      </c>
      <c r="K9" s="2" t="s">
        <v>54</v>
      </c>
      <c r="L9" s="5">
        <v>4000</v>
      </c>
      <c r="M9" s="3">
        <v>25407350</v>
      </c>
      <c r="N9" s="5">
        <v>35</v>
      </c>
      <c r="O9" s="5">
        <v>35</v>
      </c>
      <c r="P9" s="5">
        <v>0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 t="s">
        <v>55</v>
      </c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 t="s">
        <v>56</v>
      </c>
    </row>
    <row r="10" spans="1:47" ht="48" customHeight="1" x14ac:dyDescent="0.45">
      <c r="A10" s="2" t="s">
        <v>166</v>
      </c>
      <c r="B10" s="2" t="s">
        <v>167</v>
      </c>
      <c r="C10" s="2" t="s">
        <v>168</v>
      </c>
      <c r="D10" s="2"/>
      <c r="E10" s="2" t="s">
        <v>169</v>
      </c>
      <c r="F10" s="2" t="s">
        <v>170</v>
      </c>
      <c r="G10" s="2" t="s">
        <v>51</v>
      </c>
      <c r="H10" s="2">
        <v>2024</v>
      </c>
      <c r="I10" s="2" t="s">
        <v>52</v>
      </c>
      <c r="J10" s="2" t="s">
        <v>80</v>
      </c>
      <c r="K10" s="2" t="s">
        <v>171</v>
      </c>
      <c r="L10" s="5">
        <v>24000</v>
      </c>
      <c r="M10" s="3">
        <v>55696424</v>
      </c>
      <c r="N10" s="5">
        <v>91</v>
      </c>
      <c r="O10" s="5">
        <v>91</v>
      </c>
      <c r="P10" s="5">
        <v>0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 t="s">
        <v>172</v>
      </c>
      <c r="AG10" s="2"/>
      <c r="AH10" s="2"/>
      <c r="AI10" s="2"/>
      <c r="AJ10" s="2"/>
      <c r="AK10" s="2"/>
      <c r="AL10" s="2" t="s">
        <v>173</v>
      </c>
      <c r="AM10" s="2"/>
      <c r="AN10" s="2"/>
      <c r="AO10" s="2"/>
      <c r="AP10" s="2"/>
      <c r="AQ10" s="2"/>
      <c r="AR10" s="2"/>
      <c r="AS10" s="2"/>
      <c r="AT10" s="2"/>
      <c r="AU10" s="2" t="s">
        <v>56</v>
      </c>
    </row>
    <row r="11" spans="1:47" ht="48" customHeight="1" x14ac:dyDescent="0.45">
      <c r="A11" s="2" t="s">
        <v>225</v>
      </c>
      <c r="B11" s="2" t="s">
        <v>226</v>
      </c>
      <c r="C11" s="2" t="s">
        <v>227</v>
      </c>
      <c r="D11" s="2"/>
      <c r="E11" s="2" t="s">
        <v>228</v>
      </c>
      <c r="F11" s="2" t="s">
        <v>229</v>
      </c>
      <c r="G11" s="2" t="s">
        <v>51</v>
      </c>
      <c r="H11" s="2">
        <v>2024</v>
      </c>
      <c r="I11" s="2" t="s">
        <v>52</v>
      </c>
      <c r="J11" s="2" t="s">
        <v>53</v>
      </c>
      <c r="K11" s="2" t="s">
        <v>152</v>
      </c>
      <c r="L11" s="5">
        <v>41370</v>
      </c>
      <c r="M11" s="3">
        <v>33700000</v>
      </c>
      <c r="N11" s="5">
        <v>24</v>
      </c>
      <c r="O11" s="5">
        <v>24</v>
      </c>
      <c r="P11" s="5">
        <v>0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 t="s">
        <v>63</v>
      </c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 t="s">
        <v>56</v>
      </c>
    </row>
    <row r="12" spans="1:47" ht="48" customHeight="1" x14ac:dyDescent="0.45">
      <c r="A12" s="2" t="s">
        <v>69</v>
      </c>
      <c r="B12" s="2" t="s">
        <v>70</v>
      </c>
      <c r="C12" s="2" t="s">
        <v>71</v>
      </c>
      <c r="D12" s="2"/>
      <c r="E12" s="2" t="s">
        <v>72</v>
      </c>
      <c r="F12" s="2" t="s">
        <v>73</v>
      </c>
      <c r="G12" s="2" t="s">
        <v>51</v>
      </c>
      <c r="H12" s="2">
        <v>2024</v>
      </c>
      <c r="I12" s="2" t="s">
        <v>52</v>
      </c>
      <c r="J12" s="2" t="s">
        <v>53</v>
      </c>
      <c r="K12" s="2" t="s">
        <v>54</v>
      </c>
      <c r="L12" s="5">
        <v>19000</v>
      </c>
      <c r="M12" s="3">
        <v>35034195</v>
      </c>
      <c r="N12" s="5">
        <v>41</v>
      </c>
      <c r="O12" s="5">
        <v>40</v>
      </c>
      <c r="P12" s="5">
        <v>0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 t="s">
        <v>74</v>
      </c>
      <c r="AG12" s="2"/>
      <c r="AH12" s="2"/>
      <c r="AI12" s="2"/>
      <c r="AJ12" s="2"/>
      <c r="AK12" s="2"/>
      <c r="AL12" s="2" t="s">
        <v>75</v>
      </c>
      <c r="AM12" s="2"/>
      <c r="AN12" s="2"/>
      <c r="AO12" s="2"/>
      <c r="AP12" s="2"/>
      <c r="AQ12" s="2"/>
      <c r="AR12" s="2"/>
      <c r="AS12" s="2"/>
      <c r="AT12" s="2"/>
      <c r="AU12" s="2" t="s">
        <v>56</v>
      </c>
    </row>
    <row r="13" spans="1:47" ht="48" customHeight="1" x14ac:dyDescent="0.45">
      <c r="A13" s="2" t="s">
        <v>145</v>
      </c>
      <c r="B13" s="2" t="s">
        <v>157</v>
      </c>
      <c r="C13" s="2" t="s">
        <v>158</v>
      </c>
      <c r="D13" s="2"/>
      <c r="E13" s="2" t="s">
        <v>151</v>
      </c>
      <c r="F13" s="2" t="s">
        <v>159</v>
      </c>
      <c r="G13" s="2" t="s">
        <v>51</v>
      </c>
      <c r="H13" s="2">
        <v>2025</v>
      </c>
      <c r="I13" s="2" t="s">
        <v>52</v>
      </c>
      <c r="J13" s="2" t="s">
        <v>53</v>
      </c>
      <c r="K13" s="2" t="s">
        <v>84</v>
      </c>
      <c r="L13" s="5">
        <v>9000</v>
      </c>
      <c r="M13" s="3">
        <v>155055837</v>
      </c>
      <c r="N13" s="5">
        <v>172</v>
      </c>
      <c r="O13" s="5">
        <v>172</v>
      </c>
      <c r="P13" s="5">
        <v>0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 t="s">
        <v>160</v>
      </c>
      <c r="AG13" s="2"/>
      <c r="AH13" s="2"/>
      <c r="AI13" s="2"/>
      <c r="AJ13" s="2"/>
      <c r="AK13" s="2"/>
      <c r="AL13" s="2" t="s">
        <v>161</v>
      </c>
      <c r="AM13" s="2"/>
      <c r="AN13" s="2"/>
      <c r="AO13" s="2"/>
      <c r="AP13" s="2"/>
      <c r="AQ13" s="2"/>
      <c r="AR13" s="2"/>
      <c r="AS13" s="2"/>
      <c r="AT13" s="2"/>
      <c r="AU13" s="2" t="s">
        <v>56</v>
      </c>
    </row>
    <row r="14" spans="1:47" ht="48" customHeight="1" x14ac:dyDescent="0.45">
      <c r="A14" s="2" t="s">
        <v>174</v>
      </c>
      <c r="B14" s="2" t="s">
        <v>175</v>
      </c>
      <c r="C14" s="2" t="s">
        <v>176</v>
      </c>
      <c r="D14" s="2"/>
      <c r="E14" s="2" t="s">
        <v>126</v>
      </c>
      <c r="F14" s="2" t="s">
        <v>127</v>
      </c>
      <c r="G14" s="2" t="s">
        <v>51</v>
      </c>
      <c r="H14" s="2">
        <v>2023</v>
      </c>
      <c r="I14" s="2" t="s">
        <v>52</v>
      </c>
      <c r="J14" s="2" t="s">
        <v>53</v>
      </c>
      <c r="K14" s="2" t="s">
        <v>67</v>
      </c>
      <c r="L14" s="5">
        <v>1800</v>
      </c>
      <c r="M14" s="3">
        <v>19866000</v>
      </c>
      <c r="N14" s="5">
        <v>48</v>
      </c>
      <c r="O14" s="5">
        <v>48</v>
      </c>
      <c r="P14" s="5">
        <v>0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 t="s">
        <v>177</v>
      </c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 t="s">
        <v>56</v>
      </c>
    </row>
    <row r="15" spans="1:47" ht="48" customHeight="1" x14ac:dyDescent="0.45">
      <c r="A15" s="2" t="s">
        <v>241</v>
      </c>
      <c r="B15" s="2" t="s">
        <v>182</v>
      </c>
      <c r="C15" s="2" t="s">
        <v>183</v>
      </c>
      <c r="D15" s="2"/>
      <c r="E15" s="2" t="s">
        <v>151</v>
      </c>
      <c r="F15" s="2" t="s">
        <v>50</v>
      </c>
      <c r="G15" s="2" t="s">
        <v>87</v>
      </c>
      <c r="H15" s="2">
        <v>2024</v>
      </c>
      <c r="I15" s="2" t="s">
        <v>52</v>
      </c>
      <c r="J15" s="2" t="s">
        <v>106</v>
      </c>
      <c r="K15" s="2" t="s">
        <v>67</v>
      </c>
      <c r="L15" s="5">
        <v>4000</v>
      </c>
      <c r="M15" s="3">
        <v>29000000</v>
      </c>
      <c r="N15" s="5">
        <v>47</v>
      </c>
      <c r="O15" s="5">
        <v>47</v>
      </c>
      <c r="P15" s="5">
        <v>0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 t="s">
        <v>55</v>
      </c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 t="s">
        <v>56</v>
      </c>
    </row>
    <row r="16" spans="1:47" ht="48" customHeight="1" x14ac:dyDescent="0.45">
      <c r="A16" s="2" t="s">
        <v>89</v>
      </c>
      <c r="B16" s="2" t="s">
        <v>90</v>
      </c>
      <c r="C16" s="2" t="s">
        <v>91</v>
      </c>
      <c r="D16" s="2"/>
      <c r="E16" s="2" t="s">
        <v>92</v>
      </c>
      <c r="F16" s="2" t="s">
        <v>93</v>
      </c>
      <c r="G16" s="2" t="s">
        <v>51</v>
      </c>
      <c r="H16" s="2">
        <v>2023</v>
      </c>
      <c r="I16" s="2" t="s">
        <v>52</v>
      </c>
      <c r="J16" s="2" t="s">
        <v>53</v>
      </c>
      <c r="K16" s="2" t="s">
        <v>54</v>
      </c>
      <c r="L16" s="5">
        <v>3600</v>
      </c>
      <c r="M16" s="3">
        <v>28152000</v>
      </c>
      <c r="N16" s="5">
        <v>72</v>
      </c>
      <c r="O16" s="5">
        <v>72</v>
      </c>
      <c r="P16" s="5">
        <v>0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 t="s">
        <v>68</v>
      </c>
      <c r="AG16" s="2"/>
      <c r="AH16" s="2"/>
      <c r="AI16" s="2"/>
      <c r="AJ16" s="2"/>
      <c r="AK16" s="2"/>
      <c r="AL16" s="2" t="s">
        <v>94</v>
      </c>
      <c r="AM16" s="2"/>
      <c r="AN16" s="2"/>
      <c r="AO16" s="2"/>
      <c r="AP16" s="2"/>
      <c r="AQ16" s="2"/>
      <c r="AR16" s="2"/>
      <c r="AS16" s="2"/>
      <c r="AT16" s="2"/>
      <c r="AU16" s="2" t="s">
        <v>56</v>
      </c>
    </row>
    <row r="17" spans="1:47" ht="48" customHeight="1" x14ac:dyDescent="0.45">
      <c r="A17" s="2" t="s">
        <v>46</v>
      </c>
      <c r="B17" s="2" t="s">
        <v>47</v>
      </c>
      <c r="C17" s="2" t="s">
        <v>48</v>
      </c>
      <c r="D17" s="2"/>
      <c r="E17" s="2" t="s">
        <v>49</v>
      </c>
      <c r="F17" s="2" t="s">
        <v>50</v>
      </c>
      <c r="G17" s="2" t="s">
        <v>51</v>
      </c>
      <c r="H17" s="2">
        <v>2024</v>
      </c>
      <c r="I17" s="2" t="s">
        <v>52</v>
      </c>
      <c r="J17" s="2" t="s">
        <v>53</v>
      </c>
      <c r="K17" s="2" t="s">
        <v>54</v>
      </c>
      <c r="L17" s="5">
        <v>3156</v>
      </c>
      <c r="M17" s="3">
        <v>38165000</v>
      </c>
      <c r="N17" s="5">
        <v>65</v>
      </c>
      <c r="O17" s="5">
        <v>65</v>
      </c>
      <c r="P17" s="5">
        <v>0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 t="s">
        <v>55</v>
      </c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 t="s">
        <v>56</v>
      </c>
    </row>
    <row r="18" spans="1:47" ht="48" customHeight="1" x14ac:dyDescent="0.45">
      <c r="A18" s="2" t="s">
        <v>137</v>
      </c>
      <c r="B18" s="2" t="s">
        <v>142</v>
      </c>
      <c r="C18" s="2" t="s">
        <v>143</v>
      </c>
      <c r="D18" s="2"/>
      <c r="E18" s="2" t="s">
        <v>140</v>
      </c>
      <c r="F18" s="2" t="s">
        <v>141</v>
      </c>
      <c r="G18" s="2" t="s">
        <v>51</v>
      </c>
      <c r="H18" s="2">
        <v>2026</v>
      </c>
      <c r="I18" s="2" t="s">
        <v>144</v>
      </c>
      <c r="J18" s="2" t="s">
        <v>53</v>
      </c>
      <c r="K18" s="2" t="s">
        <v>54</v>
      </c>
      <c r="L18" s="5">
        <v>10830</v>
      </c>
      <c r="M18" s="3">
        <v>27000000</v>
      </c>
      <c r="N18" s="5">
        <v>45</v>
      </c>
      <c r="O18" s="5">
        <v>45</v>
      </c>
      <c r="P18" s="5">
        <v>0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 t="s">
        <v>55</v>
      </c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 t="s">
        <v>131</v>
      </c>
    </row>
    <row r="19" spans="1:47" ht="48" customHeight="1" x14ac:dyDescent="0.45">
      <c r="A19" s="2" t="s">
        <v>242</v>
      </c>
      <c r="B19" s="2" t="s">
        <v>57</v>
      </c>
      <c r="C19" s="2" t="s">
        <v>58</v>
      </c>
      <c r="D19" s="2"/>
      <c r="E19" s="2" t="s">
        <v>59</v>
      </c>
      <c r="F19" s="2" t="s">
        <v>60</v>
      </c>
      <c r="G19" s="2" t="s">
        <v>51</v>
      </c>
      <c r="H19" s="2">
        <v>2025</v>
      </c>
      <c r="I19" s="2" t="s">
        <v>61</v>
      </c>
      <c r="J19" s="2" t="s">
        <v>53</v>
      </c>
      <c r="K19" s="2" t="s">
        <v>62</v>
      </c>
      <c r="L19" s="5">
        <v>17700</v>
      </c>
      <c r="M19" s="3">
        <v>86532000</v>
      </c>
      <c r="N19" s="5">
        <v>110</v>
      </c>
      <c r="O19" s="5">
        <v>66</v>
      </c>
      <c r="P19" s="5">
        <v>44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 t="s">
        <v>63</v>
      </c>
      <c r="AG19" s="2"/>
      <c r="AH19" s="2"/>
      <c r="AI19" s="2"/>
      <c r="AJ19" s="2"/>
      <c r="AK19" s="2"/>
      <c r="AL19" s="2" t="s">
        <v>64</v>
      </c>
      <c r="AM19" s="2"/>
      <c r="AN19" s="2"/>
      <c r="AO19" s="2"/>
      <c r="AP19" s="2"/>
      <c r="AQ19" s="2"/>
      <c r="AR19" s="2"/>
      <c r="AS19" s="2"/>
      <c r="AT19" s="2"/>
      <c r="AU19" s="2" t="s">
        <v>56</v>
      </c>
    </row>
    <row r="20" spans="1:47" ht="48" customHeight="1" x14ac:dyDescent="0.45">
      <c r="A20" s="2" t="s">
        <v>178</v>
      </c>
      <c r="B20" s="2" t="s">
        <v>179</v>
      </c>
      <c r="C20" s="2" t="s">
        <v>180</v>
      </c>
      <c r="D20" s="2"/>
      <c r="E20" s="2" t="s">
        <v>113</v>
      </c>
      <c r="F20" s="2" t="s">
        <v>181</v>
      </c>
      <c r="G20" s="2" t="s">
        <v>51</v>
      </c>
      <c r="H20" s="2">
        <v>2024</v>
      </c>
      <c r="I20" s="2" t="s">
        <v>61</v>
      </c>
      <c r="J20" s="2" t="s">
        <v>80</v>
      </c>
      <c r="K20" s="2" t="s">
        <v>148</v>
      </c>
      <c r="L20" s="5">
        <v>24000</v>
      </c>
      <c r="M20" s="3">
        <v>7600000</v>
      </c>
      <c r="N20" s="5">
        <v>6</v>
      </c>
      <c r="O20" s="5">
        <v>6</v>
      </c>
      <c r="P20" s="5">
        <v>0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 t="s">
        <v>88</v>
      </c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 t="s">
        <v>56</v>
      </c>
    </row>
    <row r="21" spans="1:47" ht="48" customHeight="1" x14ac:dyDescent="0.45">
      <c r="A21" s="2" t="s">
        <v>102</v>
      </c>
      <c r="B21" s="2" t="s">
        <v>103</v>
      </c>
      <c r="C21" s="2" t="s">
        <v>104</v>
      </c>
      <c r="D21" s="2"/>
      <c r="E21" s="2" t="s">
        <v>59</v>
      </c>
      <c r="F21" s="2" t="s">
        <v>105</v>
      </c>
      <c r="G21" s="2" t="s">
        <v>51</v>
      </c>
      <c r="H21" s="2">
        <v>2025</v>
      </c>
      <c r="I21" s="2" t="s">
        <v>61</v>
      </c>
      <c r="J21" s="2" t="s">
        <v>106</v>
      </c>
      <c r="K21" s="2" t="s">
        <v>107</v>
      </c>
      <c r="L21" s="5">
        <v>3500</v>
      </c>
      <c r="M21" s="3">
        <v>47668120</v>
      </c>
      <c r="N21" s="5">
        <v>48</v>
      </c>
      <c r="O21" s="5">
        <v>48</v>
      </c>
      <c r="P21" s="5">
        <v>0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 t="s">
        <v>108</v>
      </c>
      <c r="AG21" s="2"/>
      <c r="AH21" s="2"/>
      <c r="AI21" s="2"/>
      <c r="AJ21" s="2"/>
      <c r="AK21" s="2"/>
      <c r="AL21" s="2" t="s">
        <v>109</v>
      </c>
      <c r="AM21" s="2"/>
      <c r="AN21" s="2"/>
      <c r="AO21" s="2"/>
      <c r="AP21" s="2"/>
      <c r="AQ21" s="2"/>
      <c r="AR21" s="2"/>
      <c r="AS21" s="2"/>
      <c r="AT21" s="2"/>
      <c r="AU21" s="2" t="s">
        <v>56</v>
      </c>
    </row>
    <row r="22" spans="1:47" ht="48" customHeight="1" x14ac:dyDescent="0.45">
      <c r="A22" s="2" t="s">
        <v>117</v>
      </c>
      <c r="B22" s="2" t="s">
        <v>118</v>
      </c>
      <c r="C22" s="2" t="s">
        <v>119</v>
      </c>
      <c r="D22" s="2"/>
      <c r="E22" s="2" t="s">
        <v>59</v>
      </c>
      <c r="F22" s="2" t="s">
        <v>105</v>
      </c>
      <c r="G22" s="2" t="s">
        <v>51</v>
      </c>
      <c r="H22" s="2">
        <v>2025</v>
      </c>
      <c r="I22" s="2" t="s">
        <v>61</v>
      </c>
      <c r="J22" s="2" t="s">
        <v>106</v>
      </c>
      <c r="K22" s="2" t="s">
        <v>120</v>
      </c>
      <c r="L22" s="5">
        <v>75000</v>
      </c>
      <c r="M22" s="3">
        <v>30000000</v>
      </c>
      <c r="N22" s="5">
        <v>48</v>
      </c>
      <c r="O22" s="5">
        <v>48</v>
      </c>
      <c r="P22" s="5">
        <v>0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 t="s">
        <v>121</v>
      </c>
      <c r="AG22" s="2"/>
      <c r="AH22" s="2"/>
      <c r="AI22" s="2"/>
      <c r="AJ22" s="2"/>
      <c r="AK22" s="2"/>
      <c r="AL22" s="2" t="s">
        <v>122</v>
      </c>
      <c r="AM22" s="2"/>
      <c r="AN22" s="2"/>
      <c r="AO22" s="2"/>
      <c r="AP22" s="2"/>
      <c r="AQ22" s="2"/>
      <c r="AR22" s="2"/>
      <c r="AS22" s="2"/>
      <c r="AT22" s="2"/>
      <c r="AU22" s="2" t="s">
        <v>56</v>
      </c>
    </row>
    <row r="23" spans="1:47" ht="48" customHeight="1" x14ac:dyDescent="0.45">
      <c r="A23" s="2" t="s">
        <v>194</v>
      </c>
      <c r="B23" s="2" t="s">
        <v>195</v>
      </c>
      <c r="C23" s="2" t="s">
        <v>196</v>
      </c>
      <c r="D23" s="2"/>
      <c r="E23" s="2" t="s">
        <v>59</v>
      </c>
      <c r="F23" s="2" t="s">
        <v>156</v>
      </c>
      <c r="G23" s="2" t="s">
        <v>51</v>
      </c>
      <c r="H23" s="2">
        <v>2025</v>
      </c>
      <c r="I23" s="2" t="s">
        <v>61</v>
      </c>
      <c r="J23" s="2" t="s">
        <v>53</v>
      </c>
      <c r="K23" s="2" t="s">
        <v>197</v>
      </c>
      <c r="L23" s="5">
        <v>5000</v>
      </c>
      <c r="M23" s="3">
        <v>35370000</v>
      </c>
      <c r="N23" s="5">
        <v>48</v>
      </c>
      <c r="O23" s="5">
        <v>48</v>
      </c>
      <c r="P23" s="5">
        <v>0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 t="s">
        <v>198</v>
      </c>
      <c r="AG23" s="2"/>
      <c r="AH23" s="2"/>
      <c r="AI23" s="2"/>
      <c r="AJ23" s="2"/>
      <c r="AK23" s="2"/>
      <c r="AL23" s="2" t="s">
        <v>199</v>
      </c>
      <c r="AM23" s="2"/>
      <c r="AN23" s="2"/>
      <c r="AO23" s="2"/>
      <c r="AP23" s="2"/>
      <c r="AQ23" s="2"/>
      <c r="AR23" s="2"/>
      <c r="AS23" s="2"/>
      <c r="AT23" s="2"/>
      <c r="AU23" s="2" t="s">
        <v>56</v>
      </c>
    </row>
    <row r="24" spans="1:47" ht="48" customHeight="1" x14ac:dyDescent="0.45">
      <c r="A24" s="2" t="s">
        <v>69</v>
      </c>
      <c r="B24" s="2" t="s">
        <v>76</v>
      </c>
      <c r="C24" s="2" t="s">
        <v>77</v>
      </c>
      <c r="D24" s="2"/>
      <c r="E24" s="2" t="s">
        <v>78</v>
      </c>
      <c r="F24" s="2" t="s">
        <v>79</v>
      </c>
      <c r="G24" s="2" t="s">
        <v>51</v>
      </c>
      <c r="H24" s="2">
        <v>2026</v>
      </c>
      <c r="I24" s="2" t="s">
        <v>61</v>
      </c>
      <c r="J24" s="2" t="s">
        <v>80</v>
      </c>
      <c r="K24" s="2" t="s">
        <v>54</v>
      </c>
      <c r="L24" s="5">
        <v>48000</v>
      </c>
      <c r="M24" s="3">
        <v>111000000</v>
      </c>
      <c r="N24" s="5">
        <v>152</v>
      </c>
      <c r="O24" s="5">
        <v>152</v>
      </c>
      <c r="P24" s="5">
        <v>0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 t="s">
        <v>81</v>
      </c>
      <c r="AG24" s="2"/>
      <c r="AH24" s="2"/>
      <c r="AI24" s="2"/>
      <c r="AJ24" s="2"/>
      <c r="AK24" s="2"/>
      <c r="AL24" s="2" t="s">
        <v>82</v>
      </c>
      <c r="AM24" s="2"/>
      <c r="AN24" s="2"/>
      <c r="AO24" s="2"/>
      <c r="AP24" s="2"/>
      <c r="AQ24" s="2"/>
      <c r="AR24" s="2"/>
      <c r="AS24" s="2"/>
      <c r="AT24" s="2"/>
      <c r="AU24" s="2" t="s">
        <v>56</v>
      </c>
    </row>
    <row r="25" spans="1:47" ht="48" customHeight="1" x14ac:dyDescent="0.45">
      <c r="A25" s="2" t="s">
        <v>145</v>
      </c>
      <c r="B25" s="2" t="s">
        <v>162</v>
      </c>
      <c r="C25" s="2" t="s">
        <v>163</v>
      </c>
      <c r="D25" s="2"/>
      <c r="E25" s="2" t="s">
        <v>151</v>
      </c>
      <c r="F25" s="2" t="s">
        <v>50</v>
      </c>
      <c r="G25" s="2" t="s">
        <v>51</v>
      </c>
      <c r="H25" s="2">
        <v>2025</v>
      </c>
      <c r="I25" s="2" t="s">
        <v>61</v>
      </c>
      <c r="J25" s="2" t="s">
        <v>53</v>
      </c>
      <c r="K25" s="2" t="s">
        <v>115</v>
      </c>
      <c r="L25" s="5">
        <v>2400</v>
      </c>
      <c r="M25" s="3">
        <v>80222871</v>
      </c>
      <c r="N25" s="5">
        <v>96</v>
      </c>
      <c r="O25" s="5">
        <v>64</v>
      </c>
      <c r="P25" s="5">
        <v>32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 t="s">
        <v>164</v>
      </c>
      <c r="AG25" s="2"/>
      <c r="AH25" s="2"/>
      <c r="AI25" s="2"/>
      <c r="AJ25" s="2"/>
      <c r="AK25" s="2"/>
      <c r="AL25" s="2" t="s">
        <v>165</v>
      </c>
      <c r="AM25" s="2"/>
      <c r="AN25" s="2"/>
      <c r="AO25" s="2"/>
      <c r="AP25" s="2"/>
      <c r="AQ25" s="2"/>
      <c r="AR25" s="2"/>
      <c r="AS25" s="2"/>
      <c r="AT25" s="2"/>
      <c r="AU25" s="2" t="s">
        <v>56</v>
      </c>
    </row>
    <row r="26" spans="1:47" ht="48" customHeight="1" x14ac:dyDescent="0.45">
      <c r="A26" s="2" t="s">
        <v>145</v>
      </c>
      <c r="B26" s="2" t="s">
        <v>150</v>
      </c>
      <c r="C26" s="2" t="s">
        <v>150</v>
      </c>
      <c r="D26" s="2"/>
      <c r="E26" s="2" t="s">
        <v>151</v>
      </c>
      <c r="F26" s="2" t="s">
        <v>50</v>
      </c>
      <c r="G26" s="2" t="s">
        <v>51</v>
      </c>
      <c r="H26" s="2">
        <v>2025</v>
      </c>
      <c r="I26" s="2" t="s">
        <v>61</v>
      </c>
      <c r="J26" s="2" t="s">
        <v>53</v>
      </c>
      <c r="K26" s="2" t="s">
        <v>152</v>
      </c>
      <c r="L26" s="5">
        <v>7500</v>
      </c>
      <c r="M26" s="3">
        <v>42780186</v>
      </c>
      <c r="N26" s="5">
        <v>65</v>
      </c>
      <c r="O26" s="5">
        <v>43</v>
      </c>
      <c r="P26" s="5">
        <v>22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 t="s">
        <v>153</v>
      </c>
      <c r="AG26" s="2"/>
      <c r="AH26" s="2"/>
      <c r="AI26" s="2"/>
      <c r="AJ26" s="2"/>
      <c r="AK26" s="2"/>
      <c r="AL26" s="2" t="s">
        <v>154</v>
      </c>
      <c r="AM26" s="2"/>
      <c r="AN26" s="2"/>
      <c r="AO26" s="2"/>
      <c r="AP26" s="2"/>
      <c r="AQ26" s="2"/>
      <c r="AR26" s="2"/>
      <c r="AS26" s="2"/>
      <c r="AT26" s="2"/>
      <c r="AU26" s="2" t="s">
        <v>56</v>
      </c>
    </row>
    <row r="27" spans="1:47" ht="48" customHeight="1" x14ac:dyDescent="0.45">
      <c r="A27" s="2" t="s">
        <v>243</v>
      </c>
      <c r="B27" s="2" t="s">
        <v>132</v>
      </c>
      <c r="C27" s="2" t="s">
        <v>133</v>
      </c>
      <c r="D27" s="2"/>
      <c r="E27" s="2" t="s">
        <v>134</v>
      </c>
      <c r="F27" s="2" t="s">
        <v>135</v>
      </c>
      <c r="G27" s="2" t="s">
        <v>87</v>
      </c>
      <c r="H27" s="2">
        <v>2023</v>
      </c>
      <c r="I27" s="2" t="s">
        <v>61</v>
      </c>
      <c r="J27" s="2" t="s">
        <v>136</v>
      </c>
      <c r="K27" s="2" t="s">
        <v>54</v>
      </c>
      <c r="L27" s="5">
        <v>3920</v>
      </c>
      <c r="M27" s="3">
        <v>21350653</v>
      </c>
      <c r="N27" s="5">
        <v>61</v>
      </c>
      <c r="O27" s="5">
        <v>61</v>
      </c>
      <c r="P27" s="5">
        <v>0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 t="s">
        <v>55</v>
      </c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 t="s">
        <v>56</v>
      </c>
    </row>
    <row r="28" spans="1:47" ht="48" customHeight="1" x14ac:dyDescent="0.45">
      <c r="A28" s="2" t="s">
        <v>230</v>
      </c>
      <c r="B28" s="2" t="s">
        <v>231</v>
      </c>
      <c r="C28" s="2" t="s">
        <v>232</v>
      </c>
      <c r="D28" s="2" t="s">
        <v>233</v>
      </c>
      <c r="E28" s="2" t="s">
        <v>234</v>
      </c>
      <c r="F28" s="2" t="s">
        <v>235</v>
      </c>
      <c r="G28" s="2" t="s">
        <v>87</v>
      </c>
      <c r="H28" s="2">
        <v>2025</v>
      </c>
      <c r="I28" s="2" t="s">
        <v>61</v>
      </c>
      <c r="J28" s="2" t="s">
        <v>80</v>
      </c>
      <c r="K28" s="2" t="s">
        <v>236</v>
      </c>
      <c r="L28" s="5">
        <v>27000</v>
      </c>
      <c r="M28" s="3">
        <v>45400000</v>
      </c>
      <c r="N28" s="5">
        <v>68</v>
      </c>
      <c r="O28" s="5">
        <v>68</v>
      </c>
      <c r="P28" s="5">
        <v>0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 t="s">
        <v>237</v>
      </c>
      <c r="AG28" s="2"/>
      <c r="AH28" s="2"/>
      <c r="AI28" s="2"/>
      <c r="AJ28" s="2"/>
      <c r="AK28" s="2"/>
      <c r="AL28" s="2" t="s">
        <v>238</v>
      </c>
      <c r="AM28" s="2"/>
      <c r="AN28" s="2"/>
      <c r="AO28" s="2"/>
      <c r="AP28" s="2"/>
      <c r="AQ28" s="2"/>
      <c r="AR28" s="2"/>
      <c r="AS28" s="2"/>
      <c r="AT28" s="2"/>
      <c r="AU28" s="2" t="s">
        <v>56</v>
      </c>
    </row>
    <row r="29" spans="1:47" ht="48" customHeight="1" x14ac:dyDescent="0.45">
      <c r="A29" s="2" t="s">
        <v>89</v>
      </c>
      <c r="B29" s="2" t="s">
        <v>95</v>
      </c>
      <c r="C29" s="2" t="s">
        <v>96</v>
      </c>
      <c r="D29" s="2"/>
      <c r="E29" s="2" t="s">
        <v>97</v>
      </c>
      <c r="F29" s="2" t="s">
        <v>98</v>
      </c>
      <c r="G29" s="2" t="s">
        <v>51</v>
      </c>
      <c r="H29" s="2">
        <v>2023</v>
      </c>
      <c r="I29" s="2" t="s">
        <v>61</v>
      </c>
      <c r="J29" s="2" t="s">
        <v>99</v>
      </c>
      <c r="K29" s="2" t="s">
        <v>54</v>
      </c>
      <c r="L29" s="5">
        <v>2000</v>
      </c>
      <c r="M29" s="3">
        <v>8000000</v>
      </c>
      <c r="N29" s="5">
        <v>16</v>
      </c>
      <c r="O29" s="5">
        <v>16</v>
      </c>
      <c r="P29" s="5">
        <v>0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 t="s">
        <v>100</v>
      </c>
      <c r="AG29" s="2"/>
      <c r="AH29" s="2"/>
      <c r="AI29" s="2"/>
      <c r="AJ29" s="2"/>
      <c r="AK29" s="2"/>
      <c r="AL29" s="2" t="s">
        <v>101</v>
      </c>
      <c r="AM29" s="2"/>
      <c r="AN29" s="2"/>
      <c r="AO29" s="2"/>
      <c r="AP29" s="2"/>
      <c r="AQ29" s="2"/>
      <c r="AR29" s="2"/>
      <c r="AS29" s="2"/>
      <c r="AT29" s="2"/>
      <c r="AU29" s="2" t="s">
        <v>56</v>
      </c>
    </row>
    <row r="30" spans="1:47" ht="48" customHeight="1" x14ac:dyDescent="0.45">
      <c r="A30" s="2" t="s">
        <v>110</v>
      </c>
      <c r="B30" s="2" t="s">
        <v>111</v>
      </c>
      <c r="C30" s="2" t="s">
        <v>112</v>
      </c>
      <c r="D30" s="2"/>
      <c r="E30" s="2" t="s">
        <v>113</v>
      </c>
      <c r="F30" s="2" t="s">
        <v>114</v>
      </c>
      <c r="G30" s="2" t="s">
        <v>51</v>
      </c>
      <c r="H30" s="2">
        <v>2024</v>
      </c>
      <c r="I30" s="2" t="s">
        <v>61</v>
      </c>
      <c r="J30" s="2" t="s">
        <v>80</v>
      </c>
      <c r="K30" s="2" t="s">
        <v>115</v>
      </c>
      <c r="L30" s="5">
        <v>20000</v>
      </c>
      <c r="M30" s="3">
        <v>8700000</v>
      </c>
      <c r="N30" s="5">
        <v>6</v>
      </c>
      <c r="O30" s="5">
        <v>6</v>
      </c>
      <c r="P30" s="5">
        <v>0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 t="s">
        <v>63</v>
      </c>
      <c r="AG30" s="2"/>
      <c r="AH30" s="2"/>
      <c r="AI30" s="2"/>
      <c r="AJ30" s="2"/>
      <c r="AK30" s="2"/>
      <c r="AL30" s="2" t="s">
        <v>116</v>
      </c>
      <c r="AM30" s="2"/>
      <c r="AN30" s="2"/>
      <c r="AO30" s="2"/>
      <c r="AP30" s="2"/>
      <c r="AQ30" s="2"/>
      <c r="AR30" s="2"/>
      <c r="AS30" s="2"/>
      <c r="AT30" s="2"/>
      <c r="AU30" s="2" t="s">
        <v>56</v>
      </c>
    </row>
    <row r="31" spans="1:47" ht="48" customHeight="1" x14ac:dyDescent="0.45">
      <c r="A31" t="s">
        <v>240</v>
      </c>
      <c r="L31" s="6">
        <f>SUBTOTAL(109,Table1[What is the commercial square footage for this project?])</f>
        <v>435778</v>
      </c>
      <c r="M31" s="4">
        <f>SUBTOTAL(109,Table1[What is the actual or projected total development cost for this project?])</f>
        <v>1341357670</v>
      </c>
      <c r="N31" s="6">
        <f>SUBTOTAL(109,Table1[What is the total number of units for this project?])</f>
        <v>1978</v>
      </c>
      <c r="O31" s="6">
        <f>SUBTOTAL(109,Table1[How many are rental?])</f>
        <v>1804</v>
      </c>
      <c r="P31" s="6">
        <f>SUBTOTAL(109,Table1[How many are homeownership units?])</f>
        <v>123</v>
      </c>
      <c r="Q31">
        <f>SUM(Table1[How many units of another ownership type are included in this project?])</f>
        <v>0</v>
      </c>
      <c r="S31">
        <f>SUM(Table1[How many commercial tenants are served by facility?])</f>
        <v>14</v>
      </c>
      <c r="T31">
        <f>SUM(Table1[How many jobs created/maintained by tenants of this facility?])</f>
        <v>148</v>
      </c>
      <c r="AB31">
        <f>SUM(Table1[Enter number of units: less than or equal to 30% Area Median Income])</f>
        <v>64</v>
      </c>
      <c r="AC31">
        <f>SUM(Table1[Enter number of units: 31-60% Area Median Income])</f>
        <v>260</v>
      </c>
      <c r="AD31">
        <f>SUM(Table1[Enter number of units: 61-80% Area Median Income])</f>
        <v>83</v>
      </c>
      <c r="AE31">
        <f>-SUM(Table1[Enter number of units: greater than or equal to 81% Area Median Income ])</f>
        <v>-88</v>
      </c>
      <c r="AU31">
        <f>SUBTOTAL(103,Table1[Project Status: Title])</f>
        <v>29</v>
      </c>
    </row>
    <row r="32" spans="1:47" x14ac:dyDescent="0.45">
      <c r="L32" s="6">
        <f>SUM(Table1[What is the commercial square footage for this project?])</f>
        <v>435778</v>
      </c>
      <c r="M32" s="4">
        <f>SUM(Table1[What is the actual or projected total development cost for this project?])</f>
        <v>1341357670</v>
      </c>
      <c r="N32" s="6">
        <f>SUM(Table1[What is the total number of units for this project?])</f>
        <v>1978</v>
      </c>
      <c r="O32" s="6">
        <f>SUM(Table1[How many are rental?])</f>
        <v>1804</v>
      </c>
      <c r="P32" s="6">
        <f>SUM(Table1[How many are homeownership units?])</f>
        <v>123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21" ma:contentTypeDescription="Create a new document." ma:contentTypeScope="" ma:versionID="d68e875b91a81d39a6cf515d9c492120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65bba01c56f81f77335c5dd5c3315b47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c0a50-9fb7-477b-a615-6be3ff4e0548">
      <Terms xmlns="http://schemas.microsoft.com/office/infopath/2007/PartnerControls"/>
    </lcf76f155ced4ddcb4097134ff3c332f>
    <File_x0020_Type0 xmlns="1ddc0a50-9fb7-477b-a615-6be3ff4e0548">.pdf</File_x0020_Type0>
    <TaxCatchAll xmlns="5c3120aa-4362-40a7-b179-624d31c9584b" xsi:nil="true"/>
  </documentManagement>
</p:properties>
</file>

<file path=customXml/itemProps1.xml><?xml version="1.0" encoding="utf-8"?>
<ds:datastoreItem xmlns:ds="http://schemas.openxmlformats.org/officeDocument/2006/customXml" ds:itemID="{13BBD494-F99F-45C8-AE55-0D40C88043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120aa-4362-40a7-b179-624d31c9584b"/>
    <ds:schemaRef ds:uri="1ddc0a50-9fb7-477b-a615-6be3ff4e0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1ADA7A-E07B-4684-920F-BF12860092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0179D6-2112-4F4C-A504-F35C57F29681}">
  <ds:schemaRefs>
    <ds:schemaRef ds:uri="http://schemas.microsoft.com/office/2006/metadata/properties"/>
    <ds:schemaRef ds:uri="http://schemas.microsoft.com/office/infopath/2007/PartnerControls"/>
    <ds:schemaRef ds:uri="1ddc0a50-9fb7-477b-a615-6be3ff4e0548"/>
    <ds:schemaRef ds:uri="5c3120aa-4362-40a7-b179-624d31c958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Don Bianchi</cp:lastModifiedBy>
  <dcterms:created xsi:type="dcterms:W3CDTF">2023-05-03T15:38:53Z</dcterms:created>
  <dcterms:modified xsi:type="dcterms:W3CDTF">2023-07-14T14:25:27Z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