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codeName="ThisWorkbook"/>
  <mc:AlternateContent xmlns:mc="http://schemas.openxmlformats.org/markup-compatibility/2006">
    <mc:Choice Requires="x15">
      <x15ac:absPath xmlns:x15ac="http://schemas.microsoft.com/office/spreadsheetml/2010/11/ac" url="https://macdc.sharepoint.com/Shared Documents/General/MI/GOALs/2023/GOALs 2023 Appendix Tables on Website/"/>
    </mc:Choice>
  </mc:AlternateContent>
  <xr:revisionPtr revIDLastSave="137" documentId="8_{CA381F1C-D57E-4F9C-BA32-53020DB5F019}" xr6:coauthVersionLast="47" xr6:coauthVersionMax="47" xr10:uidLastSave="{71731527-7321-48D0-8B21-E05E0AD24628}"/>
  <bookViews>
    <workbookView xWindow="40920" yWindow="-120" windowWidth="29040" windowHeight="15840" xr2:uid="{00000000-000D-0000-FFFF-FFFF00000000}"/>
  </bookViews>
  <sheets>
    <sheet name="Worksheet"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1" l="1"/>
  <c r="D46" i="1"/>
  <c r="G46" i="1"/>
  <c r="J46" i="1"/>
  <c r="M46" i="1"/>
  <c r="V46" i="1"/>
  <c r="Y46" i="1"/>
  <c r="W47" i="1"/>
  <c r="V47" i="1"/>
  <c r="AI47" i="1"/>
  <c r="AG47" i="1"/>
  <c r="AE47" i="1"/>
  <c r="AD47" i="1"/>
  <c r="AB47" i="1"/>
  <c r="AA47" i="1"/>
  <c r="Z47" i="1"/>
  <c r="Y47" i="1"/>
  <c r="R47" i="1"/>
  <c r="Q47" i="1"/>
  <c r="O47" i="1"/>
  <c r="N47" i="1"/>
  <c r="M47" i="1"/>
  <c r="K47" i="1"/>
  <c r="J47" i="1"/>
  <c r="H47" i="1"/>
  <c r="G47" i="1"/>
  <c r="E47" i="1"/>
  <c r="D47" i="1"/>
  <c r="C47" i="1"/>
  <c r="AI46" i="1"/>
  <c r="AG46" i="1"/>
  <c r="AE46" i="1"/>
  <c r="AD46" i="1"/>
  <c r="AB46" i="1"/>
  <c r="AA46" i="1"/>
  <c r="Z46" i="1"/>
  <c r="Q46" i="1"/>
  <c r="O46" i="1"/>
  <c r="N46" i="1"/>
  <c r="W46" i="1"/>
  <c r="R46" i="1"/>
  <c r="K46" i="1"/>
  <c r="H46" i="1"/>
  <c r="E46" i="1"/>
</calcChain>
</file>

<file path=xl/sharedStrings.xml><?xml version="1.0" encoding="utf-8"?>
<sst xmlns="http://schemas.openxmlformats.org/spreadsheetml/2006/main" count="567" uniqueCount="94">
  <si>
    <t>CDC</t>
  </si>
  <si>
    <t xml:space="preserve">Did your organization make or arrange home improvement loans this past year? </t>
  </si>
  <si>
    <t>How Many Households Received These Loans?</t>
  </si>
  <si>
    <t>How many homes were improved through these loans?</t>
  </si>
  <si>
    <t>What is the total dollar value of these loans?</t>
  </si>
  <si>
    <t>Did your organization provide and/or manage lead paint removal or containment services this past year?</t>
  </si>
  <si>
    <t>How many households received these services?</t>
  </si>
  <si>
    <t>What is the total dollar value of loans or grants arranged by your organization this past year for these assisted households?</t>
  </si>
  <si>
    <t>Did your organization provide funding for household energy efficiency improvements this past year?</t>
  </si>
  <si>
    <t>How many units received this funding?</t>
  </si>
  <si>
    <t>What is the total dollar value of this funding?</t>
  </si>
  <si>
    <t>Did you provide rehab or other services to help households mitigate housing related health hazards?</t>
  </si>
  <si>
    <t>If yes, how many households were assisted?</t>
  </si>
  <si>
    <t>How many households maintained their existing rental housing as result of receiving assistance from your organization?</t>
  </si>
  <si>
    <t>How many households obtained permanent housing as result of receiving assistance from your organization?</t>
  </si>
  <si>
    <t>Did your organization provide or arrange direct cash (or in-kind) assistance to rental households this past year? (plus this question should be a required question)</t>
  </si>
  <si>
    <t>How many households received this direct cash (or in-kind) assistance?</t>
  </si>
  <si>
    <t>What is the total dollar amount of this direct cash (or in-kind) assistance provided or arranged by your organization?</t>
  </si>
  <si>
    <t>Did you play a role in ensuring that renters or homeowners at risk of displacement can access emergency assistance?</t>
  </si>
  <si>
    <t>If you played a role in ensuring that renters or homeowners at risk of displacement can access emergency assistance (not including households living in projects in your rental portfolio), please identify the role(s) you played.</t>
  </si>
  <si>
    <t>Did your organization provide or arrange direct cash (or in-kind) assistance to homebuyer/homeowner households this past year?</t>
  </si>
  <si>
    <t>How many households received this direct cash (or in-kind) assistance?2</t>
  </si>
  <si>
    <t>What is the total dollar amount of this direct cash (or in-kind) assistance provided or arranged by your organization?3</t>
  </si>
  <si>
    <t>Did you provide first-time homebuyer counseling this past year?</t>
  </si>
  <si>
    <t>How many households were served through PRE-PURCHASE first-time homebuyer counseling?</t>
  </si>
  <si>
    <t>Of the homebuyers who received pre-purchase counseling above, how many received some or all of their homebuyer education online?</t>
  </si>
  <si>
    <t>How many homebuyers who received pre-purchase education from you (at any point in the past) purchased a home in the past year?</t>
  </si>
  <si>
    <t>How many households were served through POST-PURCHASE first-time homebuyer counseling ?</t>
  </si>
  <si>
    <t>Did you provide homeowners/households with foreclosure prevention counseling this past year?</t>
  </si>
  <si>
    <t>How many households received foreclosure prevention counseling or assistance?</t>
  </si>
  <si>
    <t>How many households who received such assistance achieved a loan modification or other positive outcome this past year?</t>
  </si>
  <si>
    <t>Did your organization serve as a court-appointed Receiver at some point this past year?</t>
  </si>
  <si>
    <t>Indicate the total number of units for which you served as a court-appointed Receiver.</t>
  </si>
  <si>
    <t>Did your organization provide development consulting or construction management services on projects completed this past year?</t>
  </si>
  <si>
    <t>Indicate the number of units for which you provided development consulting or construction management services, for projects completed in the past year.</t>
  </si>
  <si>
    <t>Provide the names of clients for which you provided such services.</t>
  </si>
  <si>
    <t>abcdc</t>
  </si>
  <si>
    <t>No</t>
  </si>
  <si>
    <t>Yes</t>
  </si>
  <si>
    <t>ACEDONE</t>
  </si>
  <si>
    <t>actinc</t>
  </si>
  <si>
    <t>Connecting tenants or homeowners at risk to cash assistance administered by others;Successfully advocating for provision of cash assistance to tenants or homeowners at risk</t>
  </si>
  <si>
    <t>Administering a program to deliver cash assistance;Successfully advocating for provision of cash assistance to tenants or homeowners at risk;Mediating with landlords &amp; tenants</t>
  </si>
  <si>
    <t>capecdp</t>
  </si>
  <si>
    <t>cedcsm</t>
  </si>
  <si>
    <t>ChinatownCLT</t>
  </si>
  <si>
    <t>comteam</t>
  </si>
  <si>
    <t>Administering a program to deliver cash assistance;Connecting tenants or homeowners at risk to cash assistance administered by others;Helping to establish a local emergency rental relief fund;Successfully advocating for provision of cash assistance to tenants or homeowners at risk</t>
  </si>
  <si>
    <t>csndc</t>
  </si>
  <si>
    <t>dsni</t>
  </si>
  <si>
    <t>Administering a program to deliver cash assistance;Connecting tenants or homeowners at risk to cash assistance administered by others</t>
  </si>
  <si>
    <t>haccape</t>
  </si>
  <si>
    <t>Administering a program to deliver cash assistance;Connecting tenants or homeowners at risk to cash assistance administered by others;Successfully advocating for provision of cash assistance to tenants or homeowners at risk</t>
  </si>
  <si>
    <t>harborlightcp</t>
  </si>
  <si>
    <t>hcarlington</t>
  </si>
  <si>
    <t>hnantucket</t>
  </si>
  <si>
    <t>hrinc</t>
  </si>
  <si>
    <t>ibaetc</t>
  </si>
  <si>
    <t>jpndc</t>
  </si>
  <si>
    <t>Connecting tenants or homeowners at risk to cash assistance administered by others</t>
  </si>
  <si>
    <t>justastart</t>
  </si>
  <si>
    <t>Administering a program to deliver cash assistance;Helping to establish a local emergency rental relief fund;Successfully advocating for provision of cash assistance to tenants or homeowners at risk</t>
  </si>
  <si>
    <t>lawrencecw</t>
  </si>
  <si>
    <t>madisonparkdc</t>
  </si>
  <si>
    <t>metrowestcd</t>
  </si>
  <si>
    <t>millcitiesci</t>
  </si>
  <si>
    <t>NOAH</t>
  </si>
  <si>
    <t>nvcomm</t>
  </si>
  <si>
    <t>nwsoma</t>
  </si>
  <si>
    <t>Administering a program to deliver cash assistance</t>
  </si>
  <si>
    <t>Father Bill's and MainSpring</t>
  </si>
  <si>
    <t>OneHolyokeCDC</t>
  </si>
  <si>
    <t>qvcdc</t>
  </si>
  <si>
    <t>Connected renters to local food banks, Department of Transitional Assistance, and how to get food stamps</t>
  </si>
  <si>
    <t>revitalizecdc</t>
  </si>
  <si>
    <t>SEACMA</t>
  </si>
  <si>
    <t>smoc</t>
  </si>
  <si>
    <t>somervillecc</t>
  </si>
  <si>
    <t>swbcdc</t>
  </si>
  <si>
    <t>TLSN</t>
  </si>
  <si>
    <t>urbanedge</t>
  </si>
  <si>
    <t>valleycdc</t>
  </si>
  <si>
    <t>watchcdc</t>
  </si>
  <si>
    <t>waterfrontleague</t>
  </si>
  <si>
    <t>wayfinders</t>
  </si>
  <si>
    <t>wcgcdc</t>
  </si>
  <si>
    <t>wchr</t>
  </si>
  <si>
    <t>Herbert Seymour;5 Individual homeowners;QVS Construction;Pioneer Valley</t>
  </si>
  <si>
    <t>Total</t>
  </si>
  <si>
    <t>Asian CDC</t>
  </si>
  <si>
    <t>Brookline CDC</t>
  </si>
  <si>
    <t>Hilltown CDC</t>
  </si>
  <si>
    <t>North Shore CDC</t>
  </si>
  <si>
    <t>Island Housing Trust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</si>
</sst>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4" x14ac:knownFonts="1">
    <font>
      <sz val="11"/>
      <color rgb="FF000000"/>
      <name val="Calibri"/>
    </font>
    <font>
      <b/>
      <sz val="11"/>
      <color rgb="FF000000"/>
      <name val="Calibri"/>
    </font>
    <font>
      <sz val="8"/>
      <name val="Calibri"/>
    </font>
    <font>
      <sz val="11"/>
      <color rgb="FF000000"/>
      <name val="Calibri"/>
    </font>
  </fonts>
  <fills count="2">
    <fill>
      <patternFill patternType="none"/>
    </fill>
    <fill>
      <patternFill patternType="gray125"/>
    </fill>
  </fills>
  <borders count="1">
    <border>
      <left/>
      <right/>
      <top/>
      <bottom/>
      <diagonal/>
    </border>
  </borders>
  <cellStyleXfs count="3">
    <xf numFmtId="0" fontId="0" fillId="0" borderId="0"/>
    <xf numFmtId="43" fontId="3" fillId="0" borderId="0" applyFont="0" applyFill="0" applyBorder="0" applyAlignment="0" applyProtection="0"/>
    <xf numFmtId="44" fontId="3" fillId="0" borderId="0" applyFont="0" applyFill="0" applyBorder="0" applyAlignment="0" applyProtection="0"/>
  </cellStyleXfs>
  <cellXfs count="8">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164" fontId="0" fillId="0" borderId="0" xfId="1" applyNumberFormat="1" applyFont="1"/>
    <xf numFmtId="165" fontId="0" fillId="0" borderId="0" xfId="2" applyNumberFormat="1" applyFont="1"/>
    <xf numFmtId="164" fontId="0" fillId="0" borderId="0" xfId="0" applyNumberFormat="1"/>
    <xf numFmtId="165" fontId="0" fillId="0" borderId="0" xfId="0" applyNumberFormat="1"/>
  </cellXfs>
  <cellStyles count="3">
    <cellStyle name="Comma" xfId="1" builtinId="3"/>
    <cellStyle name="Currency" xfId="2" builtinId="4"/>
    <cellStyle name="Normal" xfId="0" builtinId="0"/>
  </cellStyles>
  <dxfs count="47">
    <dxf>
      <font>
        <b val="0"/>
        <i val="0"/>
        <strike val="0"/>
        <condense val="0"/>
        <extend val="0"/>
        <outline val="0"/>
        <shadow val="0"/>
        <u val="none"/>
        <vertAlign val="baseline"/>
        <sz val="11"/>
        <color rgb="FF000000"/>
        <name val="Calibri"/>
        <scheme val="none"/>
      </font>
      <numFmt numFmtId="164" formatCode="_(* #,##0_);_(* \(#,##0\);_(* &quot;-&quot;??_);_(@_)"/>
    </dxf>
    <dxf>
      <font>
        <b val="0"/>
        <i val="0"/>
        <strike val="0"/>
        <condense val="0"/>
        <extend val="0"/>
        <outline val="0"/>
        <shadow val="0"/>
        <u val="none"/>
        <vertAlign val="baseline"/>
        <sz val="11"/>
        <color rgb="FF000000"/>
        <name val="Calibri"/>
        <scheme val="none"/>
      </font>
      <numFmt numFmtId="164" formatCode="_(* #,##0_);_(* \(#,##0\);_(* &quot;-&quot;??_);_(@_)"/>
    </dxf>
    <dxf>
      <font>
        <b val="0"/>
        <i val="0"/>
        <strike val="0"/>
        <condense val="0"/>
        <extend val="0"/>
        <outline val="0"/>
        <shadow val="0"/>
        <u val="none"/>
        <vertAlign val="baseline"/>
        <sz val="11"/>
        <color rgb="FF000000"/>
        <name val="Calibri"/>
        <scheme val="none"/>
      </font>
      <numFmt numFmtId="164" formatCode="_(* #,##0_);_(* \(#,##0\);_(* &quot;-&quot;??_);_(@_)"/>
    </dxf>
    <dxf>
      <font>
        <b val="0"/>
        <i val="0"/>
        <strike val="0"/>
        <condense val="0"/>
        <extend val="0"/>
        <outline val="0"/>
        <shadow val="0"/>
        <u val="none"/>
        <vertAlign val="baseline"/>
        <sz val="11"/>
        <color rgb="FF000000"/>
        <name val="Calibri"/>
        <scheme val="none"/>
      </font>
      <numFmt numFmtId="164" formatCode="_(* #,##0_);_(* \(#,##0\);_(* &quot;-&quot;??_);_(@_)"/>
    </dxf>
    <dxf>
      <font>
        <b val="0"/>
        <i val="0"/>
        <strike val="0"/>
        <condense val="0"/>
        <extend val="0"/>
        <outline val="0"/>
        <shadow val="0"/>
        <u val="none"/>
        <vertAlign val="baseline"/>
        <sz val="11"/>
        <color rgb="FF000000"/>
        <name val="Calibri"/>
        <scheme val="none"/>
      </font>
      <numFmt numFmtId="164" formatCode="_(* #,##0_);_(* \(#,##0\);_(* &quot;-&quot;??_);_(@_)"/>
    </dxf>
    <dxf>
      <font>
        <b val="0"/>
        <i val="0"/>
        <strike val="0"/>
        <condense val="0"/>
        <extend val="0"/>
        <outline val="0"/>
        <shadow val="0"/>
        <u val="none"/>
        <vertAlign val="baseline"/>
        <sz val="11"/>
        <color rgb="FF000000"/>
        <name val="Calibri"/>
        <scheme val="none"/>
      </font>
      <numFmt numFmtId="164" formatCode="_(* #,##0_);_(* \(#,##0\);_(* &quot;-&quot;??_);_(@_)"/>
    </dxf>
    <dxf>
      <font>
        <b val="0"/>
        <i val="0"/>
        <strike val="0"/>
        <condense val="0"/>
        <extend val="0"/>
        <outline val="0"/>
        <shadow val="0"/>
        <u val="none"/>
        <vertAlign val="baseline"/>
        <sz val="11"/>
        <color rgb="FF000000"/>
        <name val="Calibri"/>
        <scheme val="none"/>
      </font>
      <numFmt numFmtId="164" formatCode="_(* #,##0_);_(* \(#,##0\);_(* &quot;-&quot;??_);_(@_)"/>
    </dxf>
    <dxf>
      <font>
        <b val="0"/>
        <i val="0"/>
        <strike val="0"/>
        <condense val="0"/>
        <extend val="0"/>
        <outline val="0"/>
        <shadow val="0"/>
        <u val="none"/>
        <vertAlign val="baseline"/>
        <sz val="11"/>
        <color rgb="FF000000"/>
        <name val="Calibri"/>
        <scheme val="none"/>
      </font>
      <numFmt numFmtId="164" formatCode="_(* #,##0_);_(* \(#,##0\);_(* &quot;-&quot;??_);_(@_)"/>
    </dxf>
    <dxf>
      <font>
        <b val="0"/>
        <i val="0"/>
        <strike val="0"/>
        <condense val="0"/>
        <extend val="0"/>
        <outline val="0"/>
        <shadow val="0"/>
        <u val="none"/>
        <vertAlign val="baseline"/>
        <sz val="11"/>
        <color rgb="FF000000"/>
        <name val="Calibri"/>
        <scheme val="none"/>
      </font>
      <numFmt numFmtId="165" formatCode="_(&quot;$&quot;* #,##0_);_(&quot;$&quot;* \(#,##0\);_(&quot;$&quot;* &quot;-&quot;??_);_(@_)"/>
    </dxf>
    <dxf>
      <font>
        <b val="0"/>
        <i val="0"/>
        <strike val="0"/>
        <condense val="0"/>
        <extend val="0"/>
        <outline val="0"/>
        <shadow val="0"/>
        <u val="none"/>
        <vertAlign val="baseline"/>
        <sz val="11"/>
        <color rgb="FF000000"/>
        <name val="Calibri"/>
        <scheme val="none"/>
      </font>
      <numFmt numFmtId="164" formatCode="_(* #,##0_);_(* \(#,##0\);_(* &quot;-&quot;??_);_(@_)"/>
    </dxf>
    <dxf>
      <font>
        <b val="0"/>
        <i val="0"/>
        <strike val="0"/>
        <condense val="0"/>
        <extend val="0"/>
        <outline val="0"/>
        <shadow val="0"/>
        <u val="none"/>
        <vertAlign val="baseline"/>
        <sz val="11"/>
        <color rgb="FF000000"/>
        <name val="Calibri"/>
        <scheme val="none"/>
      </font>
      <numFmt numFmtId="165" formatCode="_(&quot;$&quot;* #,##0_);_(&quot;$&quot;* \(#,##0\);_(&quot;$&quot;* &quot;-&quot;??_);_(@_)"/>
    </dxf>
    <dxf>
      <font>
        <b val="0"/>
        <i val="0"/>
        <strike val="0"/>
        <condense val="0"/>
        <extend val="0"/>
        <outline val="0"/>
        <shadow val="0"/>
        <u val="none"/>
        <vertAlign val="baseline"/>
        <sz val="11"/>
        <color rgb="FF000000"/>
        <name val="Calibri"/>
        <scheme val="none"/>
      </font>
      <numFmt numFmtId="164" formatCode="_(* #,##0_);_(* \(#,##0\);_(* &quot;-&quot;??_);_(@_)"/>
    </dxf>
    <dxf>
      <font>
        <b val="0"/>
        <i val="0"/>
        <strike val="0"/>
        <condense val="0"/>
        <extend val="0"/>
        <outline val="0"/>
        <shadow val="0"/>
        <u val="none"/>
        <vertAlign val="baseline"/>
        <sz val="11"/>
        <color rgb="FF000000"/>
        <name val="Calibri"/>
        <scheme val="none"/>
      </font>
      <numFmt numFmtId="164" formatCode="_(* #,##0_);_(* \(#,##0\);_(* &quot;-&quot;??_);_(@_)"/>
    </dxf>
    <dxf>
      <font>
        <b val="0"/>
        <i val="0"/>
        <strike val="0"/>
        <condense val="0"/>
        <extend val="0"/>
        <outline val="0"/>
        <shadow val="0"/>
        <u val="none"/>
        <vertAlign val="baseline"/>
        <sz val="11"/>
        <color rgb="FF000000"/>
        <name val="Calibri"/>
        <scheme val="none"/>
      </font>
      <numFmt numFmtId="164" formatCode="_(* #,##0_);_(* \(#,##0\);_(* &quot;-&quot;??_);_(@_)"/>
    </dxf>
    <dxf>
      <font>
        <b val="0"/>
        <i val="0"/>
        <strike val="0"/>
        <condense val="0"/>
        <extend val="0"/>
        <outline val="0"/>
        <shadow val="0"/>
        <u val="none"/>
        <vertAlign val="baseline"/>
        <sz val="11"/>
        <color rgb="FF000000"/>
        <name val="Calibri"/>
        <scheme val="none"/>
      </font>
      <numFmt numFmtId="164" formatCode="_(* #,##0_);_(* \(#,##0\);_(* &quot;-&quot;??_);_(@_)"/>
    </dxf>
    <dxf>
      <font>
        <b val="0"/>
        <i val="0"/>
        <strike val="0"/>
        <condense val="0"/>
        <extend val="0"/>
        <outline val="0"/>
        <shadow val="0"/>
        <u val="none"/>
        <vertAlign val="baseline"/>
        <sz val="11"/>
        <color rgb="FF000000"/>
        <name val="Calibri"/>
        <scheme val="none"/>
      </font>
      <numFmt numFmtId="165" formatCode="_(&quot;$&quot;* #,##0_);_(&quot;$&quot;* \(#,##0\);_(&quot;$&quot;* &quot;-&quot;??_);_(@_)"/>
    </dxf>
    <dxf>
      <font>
        <b val="0"/>
        <i val="0"/>
        <strike val="0"/>
        <condense val="0"/>
        <extend val="0"/>
        <outline val="0"/>
        <shadow val="0"/>
        <u val="none"/>
        <vertAlign val="baseline"/>
        <sz val="11"/>
        <color rgb="FF000000"/>
        <name val="Calibri"/>
        <scheme val="none"/>
      </font>
      <numFmt numFmtId="164" formatCode="_(* #,##0_);_(* \(#,##0\);_(* &quot;-&quot;??_);_(@_)"/>
    </dxf>
    <dxf>
      <font>
        <b val="0"/>
        <i val="0"/>
        <strike val="0"/>
        <condense val="0"/>
        <extend val="0"/>
        <outline val="0"/>
        <shadow val="0"/>
        <u val="none"/>
        <vertAlign val="baseline"/>
        <sz val="11"/>
        <color rgb="FF000000"/>
        <name val="Calibri"/>
        <scheme val="none"/>
      </font>
      <numFmt numFmtId="165" formatCode="_(&quot;$&quot;* #,##0_);_(&quot;$&quot;* \(#,##0\);_(&quot;$&quot;* &quot;-&quot;??_);_(@_)"/>
    </dxf>
    <dxf>
      <font>
        <b val="0"/>
        <i val="0"/>
        <strike val="0"/>
        <condense val="0"/>
        <extend val="0"/>
        <outline val="0"/>
        <shadow val="0"/>
        <u val="none"/>
        <vertAlign val="baseline"/>
        <sz val="11"/>
        <color rgb="FF000000"/>
        <name val="Calibri"/>
        <scheme val="none"/>
      </font>
      <numFmt numFmtId="164" formatCode="_(* #,##0_);_(* \(#,##0\);_(* &quot;-&quot;??_);_(@_)"/>
    </dxf>
    <dxf>
      <font>
        <b val="0"/>
        <i val="0"/>
        <strike val="0"/>
        <condense val="0"/>
        <extend val="0"/>
        <outline val="0"/>
        <shadow val="0"/>
        <u val="none"/>
        <vertAlign val="baseline"/>
        <sz val="11"/>
        <color rgb="FF000000"/>
        <name val="Calibri"/>
        <scheme val="none"/>
      </font>
      <numFmt numFmtId="165" formatCode="_(&quot;$&quot;* #,##0_);_(&quot;$&quot;* \(#,##0\);_(&quot;$&quot;* &quot;-&quot;??_);_(@_)"/>
    </dxf>
    <dxf>
      <font>
        <b val="0"/>
        <i val="0"/>
        <strike val="0"/>
        <condense val="0"/>
        <extend val="0"/>
        <outline val="0"/>
        <shadow val="0"/>
        <u val="none"/>
        <vertAlign val="baseline"/>
        <sz val="11"/>
        <color rgb="FF000000"/>
        <name val="Calibri"/>
        <scheme val="none"/>
      </font>
      <numFmt numFmtId="164" formatCode="_(* #,##0_);_(* \(#,##0\);_(* &quot;-&quot;??_);_(@_)"/>
    </dxf>
    <dxf>
      <font>
        <b val="0"/>
        <i val="0"/>
        <strike val="0"/>
        <condense val="0"/>
        <extend val="0"/>
        <outline val="0"/>
        <shadow val="0"/>
        <u val="none"/>
        <vertAlign val="baseline"/>
        <sz val="11"/>
        <color rgb="FF000000"/>
        <name val="Calibri"/>
        <scheme val="none"/>
      </font>
      <numFmt numFmtId="164" formatCode="_(* #,##0_);_(* \(#,##0\);_(* &quot;-&quot;??_);_(@_)"/>
    </dxf>
    <dxf>
      <alignment horizontal="general" vertical="bottom" textRotation="0" wrapText="1" indent="0" justifyLastLine="0" shrinkToFit="0" readingOrder="0"/>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5" formatCode="_(&quot;$&quot;* #,##0_);_(&quot;$&quot;* \(#,##0\);_(&quot;$&quot;* &quot;-&quot;??_);_(@_)"/>
    </dxf>
    <dxf>
      <numFmt numFmtId="164" formatCode="_(* #,##0_);_(* \(#,##0\);_(* &quot;-&quot;??_);_(@_)"/>
    </dxf>
    <dxf>
      <alignment horizontal="general" vertical="bottom" textRotation="0" wrapText="1" indent="0" justifyLastLine="0" shrinkToFit="0" readingOrder="0"/>
    </dxf>
    <dxf>
      <numFmt numFmtId="165" formatCode="_(&quot;$&quot;* #,##0_);_(&quot;$&quot;* \(#,##0\);_(&quot;$&quot;* &quot;-&quot;??_);_(@_)"/>
    </dxf>
    <dxf>
      <numFmt numFmtId="164" formatCode="_(* #,##0_);_(* \(#,##0\);_(* &quot;-&quot;??_);_(@_)"/>
    </dxf>
    <dxf>
      <numFmt numFmtId="164" formatCode="_(* #,##0_);_(* \(#,##0\);_(* &quot;-&quot;??_);_(@_)"/>
    </dxf>
    <dxf>
      <numFmt numFmtId="164" formatCode="_(* #,##0_);_(* \(#,##0\);_(* &quot;-&quot;??_);_(@_)"/>
    </dxf>
    <dxf>
      <numFmt numFmtId="164" formatCode="_(* #,##0_);_(* \(#,##0\);_(* &quot;-&quot;??_);_(@_)"/>
    </dxf>
    <dxf>
      <numFmt numFmtId="165" formatCode="_(&quot;$&quot;* #,##0_);_(&quot;$&quot;* \(#,##0\);_(&quot;$&quot;* &quot;-&quot;??_);_(@_)"/>
    </dxf>
    <dxf>
      <numFmt numFmtId="164" formatCode="_(* #,##0_);_(* \(#,##0\);_(* &quot;-&quot;??_);_(@_)"/>
    </dxf>
    <dxf>
      <numFmt numFmtId="165" formatCode="_(&quot;$&quot;* #,##0_);_(&quot;$&quot;* \(#,##0\);_(&quot;$&quot;* &quot;-&quot;??_);_(@_)"/>
    </dxf>
    <dxf>
      <numFmt numFmtId="164" formatCode="_(* #,##0_);_(* \(#,##0\);_(* &quot;-&quot;??_);_(@_)"/>
    </dxf>
    <dxf>
      <numFmt numFmtId="165" formatCode="_(&quot;$&quot;* #,##0_);_(&quot;$&quot;* \(#,##0\);_(&quot;$&quot;* &quot;-&quot;??_);_(@_)"/>
    </dxf>
    <dxf>
      <numFmt numFmtId="164" formatCode="_(* #,##0_);_(* \(#,##0\);_(* &quot;-&quot;??_);_(@_)"/>
    </dxf>
    <dxf>
      <numFmt numFmtId="164" formatCode="_(* #,##0_);_(* \(#,##0\);_(* &quot;-&quot;??_);_(@_)"/>
    </dxf>
    <dxf>
      <font>
        <b/>
        <i val="0"/>
        <strike val="0"/>
        <condense val="0"/>
        <extend val="0"/>
        <outline val="0"/>
        <shadow val="0"/>
        <u val="none"/>
        <vertAlign val="baseline"/>
        <sz val="11"/>
        <color rgb="FF000000"/>
        <name val="Calibri"/>
        <scheme val="none"/>
      </font>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FED0A2-3815-4D06-80DF-8C9AE1DD9DF4}" name="Table1" displayName="Table1" ref="A1:AJ46" totalsRowCount="1" headerRowDxfId="46">
  <autoFilter ref="A1:AJ45" xr:uid="{D8FED0A2-3815-4D06-80DF-8C9AE1DD9DF4}"/>
  <sortState xmlns:xlrd2="http://schemas.microsoft.com/office/spreadsheetml/2017/richdata2" ref="A2:AJ45">
    <sortCondition ref="A2:A45"/>
  </sortState>
  <tableColumns count="36">
    <tableColumn id="1" xr3:uid="{B72647E6-1BD4-4D0E-AB49-A9481E2A6973}" name="CDC" totalsRowLabel="Total"/>
    <tableColumn id="2" xr3:uid="{5746634B-799B-4BCF-B46F-A520448BC89A}" name="Did your organization make or arrange home improvement loans this past year? "/>
    <tableColumn id="3" xr3:uid="{C1882BD9-0322-4F88-860E-7EC0542C3B31}" name="How Many Households Received These Loans?" totalsRowFunction="custom" dataDxfId="45" totalsRowDxfId="21" dataCellStyle="Comma" totalsRowCellStyle="Comma">
      <totalsRowFormula>SUM(Table1[How Many Households Received These Loans?])</totalsRowFormula>
    </tableColumn>
    <tableColumn id="4" xr3:uid="{5AF9CAA9-0CE3-49C5-82EC-8F355015207E}" name="How many homes were improved through these loans?" totalsRowFunction="custom" dataDxfId="44" totalsRowDxfId="20" dataCellStyle="Comma" totalsRowCellStyle="Comma">
      <totalsRowFormula>SUM(Table1[How many homes were improved through these loans?])</totalsRowFormula>
    </tableColumn>
    <tableColumn id="5" xr3:uid="{F77D84CB-9D34-4B2A-9207-8752538EA4C3}" name="What is the total dollar value of these loans?" totalsRowFunction="sum" dataDxfId="43" totalsRowDxfId="19" dataCellStyle="Currency" totalsRowCellStyle="Currency"/>
    <tableColumn id="6" xr3:uid="{5662B409-191F-42B6-8180-1E0021E95CD5}" name="Did your organization provide and/or manage lead paint removal or containment services this past year?"/>
    <tableColumn id="7" xr3:uid="{DC9D8DBB-2384-4AE0-9B7F-27AA96E4F8C5}" name="How many households received these services?" totalsRowFunction="custom" dataDxfId="42" totalsRowDxfId="18" dataCellStyle="Comma" totalsRowCellStyle="Comma">
      <totalsRowFormula>SUM(Table1[How many households received these services?])</totalsRowFormula>
    </tableColumn>
    <tableColumn id="8" xr3:uid="{4C6A5FB8-55B1-4C71-9E3F-9D57DC77FB78}" name="What is the total dollar value of loans or grants arranged by your organization this past year for these assisted households?" totalsRowFunction="sum" dataDxfId="41" totalsRowDxfId="17" dataCellStyle="Currency" totalsRowCellStyle="Currency"/>
    <tableColumn id="9" xr3:uid="{4688AFB2-9BC1-444E-8387-F1493289E6FF}" name="Did your organization provide funding for household energy efficiency improvements this past year?"/>
    <tableColumn id="10" xr3:uid="{9AAF76CC-DC63-46D6-AF08-56B200AB0364}" name="How many units received this funding?" totalsRowFunction="custom" dataDxfId="40" totalsRowDxfId="16" dataCellStyle="Comma" totalsRowCellStyle="Comma">
      <totalsRowFormula>SUM(Table1[How many units received this funding?])</totalsRowFormula>
    </tableColumn>
    <tableColumn id="11" xr3:uid="{60F8F343-D2D5-4698-BCBA-9467FE4D2A04}" name="What is the total dollar value of this funding?" totalsRowFunction="sum" dataDxfId="39" totalsRowDxfId="15" dataCellStyle="Currency" totalsRowCellStyle="Currency"/>
    <tableColumn id="12" xr3:uid="{85CF5B86-4A14-45D9-B153-12BB58132D89}" name="Did you provide rehab or other services to help households mitigate housing related health hazards?"/>
    <tableColumn id="13" xr3:uid="{5911BED4-7CDB-49C0-8BC1-9C36B4AB6CD2}" name="If yes, how many households were assisted?" totalsRowFunction="custom" dataDxfId="38" totalsRowDxfId="14" dataCellStyle="Comma" totalsRowCellStyle="Comma">
      <totalsRowFormula>SUM(Table1[If yes, how many households were assisted?])</totalsRowFormula>
    </tableColumn>
    <tableColumn id="14" xr3:uid="{7C7E30F5-DFB9-493F-97CB-7131E79A9C53}" name="How many households maintained their existing rental housing as result of receiving assistance from your organization?" totalsRowFunction="custom" dataDxfId="37" totalsRowDxfId="13" dataCellStyle="Comma" totalsRowCellStyle="Comma">
      <totalsRowFormula>SUM(Table1[How many households maintained their existing rental housing as result of receiving assistance from your organization?])</totalsRowFormula>
    </tableColumn>
    <tableColumn id="15" xr3:uid="{6D17C71A-202E-4901-90A0-7400B45AA744}" name="How many households obtained permanent housing as result of receiving assistance from your organization?" totalsRowFunction="custom" dataDxfId="36" totalsRowDxfId="12" dataCellStyle="Comma" totalsRowCellStyle="Comma">
      <totalsRowFormula>SUM(Table1[How many households obtained permanent housing as result of receiving assistance from your organization?])</totalsRowFormula>
    </tableColumn>
    <tableColumn id="16" xr3:uid="{0F3BFFCF-9F24-43E4-8BDF-B1DF776C70D0}" name="Did your organization provide or arrange direct cash (or in-kind) assistance to rental households this past year? (plus this question should be a required question)"/>
    <tableColumn id="17" xr3:uid="{FFE9969A-93E2-485F-B38C-48261A284CA7}" name="How many households received this direct cash (or in-kind) assistance?" totalsRowFunction="custom" dataDxfId="35" totalsRowDxfId="11" dataCellStyle="Comma" totalsRowCellStyle="Comma">
      <totalsRowFormula>SUM(Table1[How many households received this direct cash (or in-kind) assistance?])</totalsRowFormula>
    </tableColumn>
    <tableColumn id="18" xr3:uid="{6A425E5C-B7F4-4B21-882C-A39EBBBD5A5E}" name="What is the total dollar amount of this direct cash (or in-kind) assistance provided or arranged by your organization?" totalsRowFunction="sum" dataDxfId="34" totalsRowDxfId="10" dataCellStyle="Currency" totalsRowCellStyle="Currency"/>
    <tableColumn id="19" xr3:uid="{5CBCE392-35CA-4387-897C-A195B919EB3B}" name="Did you play a role in ensuring that renters or homeowners at risk of displacement can access emergency assistance?"/>
    <tableColumn id="20" xr3:uid="{78F7F216-FB7E-425F-B391-99F5513683DF}" name="If you played a role in ensuring that renters or homeowners at risk of displacement can access emergency assistance (not including households living in projects in your rental portfolio), please identify the role(s) you played." dataDxfId="33"/>
    <tableColumn id="21" xr3:uid="{84B43E01-367C-4B24-965A-5A450A91D1D4}" name="Did your organization provide or arrange direct cash (or in-kind) assistance to homebuyer/homeowner households this past year?"/>
    <tableColumn id="22" xr3:uid="{27391EE4-643E-4BA5-8BAF-8BCC5FCD7AC8}" name="How many households received this direct cash (or in-kind) assistance?2" totalsRowFunction="custom" dataDxfId="32" totalsRowDxfId="9" dataCellStyle="Comma" totalsRowCellStyle="Comma">
      <totalsRowFormula>SUM(Table1[How many households received this direct cash (or in-kind) assistance?2])</totalsRowFormula>
    </tableColumn>
    <tableColumn id="23" xr3:uid="{71FE3597-13E0-41FE-9031-5981F52A92CE}" name="What is the total dollar amount of this direct cash (or in-kind) assistance provided or arranged by your organization?3" totalsRowFunction="sum" dataDxfId="31" totalsRowDxfId="8" dataCellStyle="Currency" totalsRowCellStyle="Currency"/>
    <tableColumn id="24" xr3:uid="{7CFAA0F7-39C7-4826-8A6C-A373CE6A3F3F}" name="Did you provide first-time homebuyer counseling this past year?"/>
    <tableColumn id="25" xr3:uid="{155E6546-1601-45D1-A2DC-0A3C502933D3}" name="How many households were served through PRE-PURCHASE first-time homebuyer counseling?" totalsRowFunction="custom" dataDxfId="30" totalsRowDxfId="7" dataCellStyle="Comma" totalsRowCellStyle="Comma">
      <totalsRowFormula>SUM(Table1[How many households were served through PRE-PURCHASE first-time homebuyer counseling?])</totalsRowFormula>
    </tableColumn>
    <tableColumn id="26" xr3:uid="{31A190E9-3426-457E-992A-C2FF855AC726}" name="Of the homebuyers who received pre-purchase counseling above, how many received some or all of their homebuyer education online?" totalsRowFunction="custom" dataDxfId="29" totalsRowDxfId="6" dataCellStyle="Comma" totalsRowCellStyle="Comma">
      <totalsRowFormula>SUM(Table1[Of the homebuyers who received pre-purchase counseling above, how many received some or all of their homebuyer education online?])</totalsRowFormula>
    </tableColumn>
    <tableColumn id="27" xr3:uid="{225C8CF5-91DC-4F4C-9ADA-741218C910EE}" name="How many homebuyers who received pre-purchase education from you (at any point in the past) purchased a home in the past year?" totalsRowFunction="custom" dataDxfId="28" totalsRowDxfId="5" dataCellStyle="Comma" totalsRowCellStyle="Comma">
      <totalsRowFormula>SUM(Table1[How many homebuyers who received pre-purchase education from you (at any point in the past) purchased a home in the past year?])</totalsRowFormula>
    </tableColumn>
    <tableColumn id="28" xr3:uid="{2C3D2A50-4838-4F0A-A88C-FE0534A80C08}" name="How many households were served through POST-PURCHASE first-time homebuyer counseling ?" totalsRowFunction="custom" dataDxfId="27" totalsRowDxfId="4" dataCellStyle="Comma" totalsRowCellStyle="Comma">
      <totalsRowFormula>SUM(Table1[How many households were served through POST-PURCHASE first-time homebuyer counseling ?])</totalsRowFormula>
    </tableColumn>
    <tableColumn id="29" xr3:uid="{D04B683C-B16B-4BC9-934D-1F672BE14F6C}" name="Did you provide homeowners/households with foreclosure prevention counseling this past year?"/>
    <tableColumn id="30" xr3:uid="{1778AAE9-EDB1-4920-A2E2-2153A454A305}" name="How many households received foreclosure prevention counseling or assistance?" totalsRowFunction="custom" dataDxfId="26" totalsRowDxfId="3" dataCellStyle="Comma" totalsRowCellStyle="Comma">
      <totalsRowFormula>SUM(Table1[How many households received foreclosure prevention counseling or assistance?])</totalsRowFormula>
    </tableColumn>
    <tableColumn id="31" xr3:uid="{4D08A91C-BA2C-42CD-BF23-A898A8A64280}" name="How many households who received such assistance achieved a loan modification or other positive outcome this past year?" totalsRowFunction="custom" dataDxfId="25" totalsRowDxfId="2" dataCellStyle="Comma" totalsRowCellStyle="Comma">
      <totalsRowFormula>SUM(Table1[How many households who received such assistance achieved a loan modification or other positive outcome this past year?])</totalsRowFormula>
    </tableColumn>
    <tableColumn id="32" xr3:uid="{EEDE3F8E-449F-44BC-B05A-AC7FBF25C145}" name="Did your organization serve as a court-appointed Receiver at some point this past year?"/>
    <tableColumn id="33" xr3:uid="{610D0227-5B8C-459E-A699-851BA2C110D1}" name="Indicate the total number of units for which you served as a court-appointed Receiver." totalsRowFunction="custom" dataDxfId="24" totalsRowDxfId="1" dataCellStyle="Comma" totalsRowCellStyle="Comma">
      <totalsRowFormula>SUM(Table1[Indicate the total number of units for which you served as a court-appointed Receiver.])</totalsRowFormula>
    </tableColumn>
    <tableColumn id="34" xr3:uid="{9DA79A44-6F31-43D4-A72C-B6108410218C}" name="Did your organization provide development consulting or construction management services on projects completed this past year?"/>
    <tableColumn id="35" xr3:uid="{87B4B248-7479-4869-ACA4-20DB2830BD8A}" name="Indicate the number of units for which you provided development consulting or construction management services, for projects completed in the past year." totalsRowFunction="custom" dataDxfId="23" totalsRowDxfId="0" dataCellStyle="Comma" totalsRowCellStyle="Comma">
      <totalsRowFormula>SUM(Table1[Indicate the number of units for which you provided development consulting or construction management services, for projects completed in the past year.])</totalsRowFormula>
    </tableColumn>
    <tableColumn id="36" xr3:uid="{811D8B24-6996-4EB5-BFC5-9980A699881C}" name="Provide the names of clients for which you provided such services." dataDxfId="22"/>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47"/>
  <sheetViews>
    <sheetView tabSelected="1" zoomScale="120" zoomScaleNormal="120" workbookViewId="0">
      <pane xSplit="1" topLeftCell="B1" activePane="topRight" state="frozen"/>
      <selection pane="topRight" activeCell="A2" sqref="A2"/>
    </sheetView>
  </sheetViews>
  <sheetFormatPr defaultRowHeight="14.25" x14ac:dyDescent="0.45"/>
  <cols>
    <col min="1" max="1" width="34.1328125" customWidth="1"/>
    <col min="2" max="19" width="25.59765625" customWidth="1"/>
    <col min="20" max="20" width="73.3984375" customWidth="1"/>
    <col min="21" max="36" width="25.59765625" customWidth="1"/>
  </cols>
  <sheetData>
    <row r="1" spans="1:36" ht="85.5" x14ac:dyDescent="0.45">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1"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row>
    <row r="2" spans="1:36" x14ac:dyDescent="0.45">
      <c r="A2" t="s">
        <v>36</v>
      </c>
      <c r="B2" t="s">
        <v>37</v>
      </c>
      <c r="C2" s="4"/>
      <c r="D2" s="4"/>
      <c r="E2" s="5"/>
      <c r="F2" t="s">
        <v>37</v>
      </c>
      <c r="G2" s="4"/>
      <c r="H2" s="5"/>
      <c r="I2" t="s">
        <v>37</v>
      </c>
      <c r="J2" s="4"/>
      <c r="K2" s="5"/>
      <c r="L2" t="s">
        <v>37</v>
      </c>
      <c r="M2" s="4"/>
      <c r="N2" s="4">
        <v>80</v>
      </c>
      <c r="O2" s="4">
        <v>0</v>
      </c>
      <c r="P2" t="s">
        <v>37</v>
      </c>
      <c r="Q2" s="4"/>
      <c r="R2" s="5"/>
      <c r="T2" s="3"/>
      <c r="U2" t="s">
        <v>37</v>
      </c>
      <c r="V2" s="4"/>
      <c r="W2" s="5"/>
      <c r="X2" t="s">
        <v>38</v>
      </c>
      <c r="Y2" s="4">
        <v>1333</v>
      </c>
      <c r="Z2" s="4">
        <v>1333</v>
      </c>
      <c r="AA2" s="4">
        <v>83</v>
      </c>
      <c r="AB2" s="4">
        <v>0</v>
      </c>
      <c r="AC2" t="s">
        <v>37</v>
      </c>
      <c r="AD2" s="4"/>
      <c r="AE2" s="4"/>
      <c r="AF2" t="s">
        <v>37</v>
      </c>
      <c r="AG2" s="4"/>
      <c r="AH2" t="s">
        <v>37</v>
      </c>
      <c r="AI2" s="4"/>
      <c r="AJ2" s="3"/>
    </row>
    <row r="3" spans="1:36" x14ac:dyDescent="0.45">
      <c r="A3" t="s">
        <v>39</v>
      </c>
      <c r="B3" t="s">
        <v>37</v>
      </c>
      <c r="C3" s="4"/>
      <c r="D3" s="4"/>
      <c r="E3" s="5"/>
      <c r="F3" t="s">
        <v>37</v>
      </c>
      <c r="G3" s="4"/>
      <c r="H3" s="5"/>
      <c r="I3" t="s">
        <v>37</v>
      </c>
      <c r="J3" s="4"/>
      <c r="K3" s="5"/>
      <c r="L3" t="s">
        <v>37</v>
      </c>
      <c r="M3" s="4"/>
      <c r="N3" s="4">
        <v>23</v>
      </c>
      <c r="O3" s="4">
        <v>2</v>
      </c>
      <c r="P3" t="s">
        <v>38</v>
      </c>
      <c r="Q3" s="4">
        <v>23</v>
      </c>
      <c r="R3" s="5">
        <v>17000</v>
      </c>
      <c r="S3" t="s">
        <v>37</v>
      </c>
      <c r="T3" s="3"/>
      <c r="U3" t="s">
        <v>37</v>
      </c>
      <c r="V3" s="4"/>
      <c r="W3" s="5"/>
      <c r="X3" t="s">
        <v>38</v>
      </c>
      <c r="Y3" s="4">
        <v>55</v>
      </c>
      <c r="Z3" s="4">
        <v>24</v>
      </c>
      <c r="AA3" s="4">
        <v>5</v>
      </c>
      <c r="AB3" s="4">
        <v>3</v>
      </c>
      <c r="AC3" t="s">
        <v>37</v>
      </c>
      <c r="AD3" s="4"/>
      <c r="AE3" s="4"/>
      <c r="AF3" t="s">
        <v>37</v>
      </c>
      <c r="AG3" s="4"/>
      <c r="AH3" t="s">
        <v>37</v>
      </c>
      <c r="AI3" s="4"/>
      <c r="AJ3" s="3"/>
    </row>
    <row r="4" spans="1:36" ht="42.75" x14ac:dyDescent="0.45">
      <c r="A4" t="s">
        <v>40</v>
      </c>
      <c r="B4" t="s">
        <v>37</v>
      </c>
      <c r="C4" s="4"/>
      <c r="D4" s="4"/>
      <c r="E4" s="5"/>
      <c r="F4" t="s">
        <v>37</v>
      </c>
      <c r="G4" s="4"/>
      <c r="H4" s="5"/>
      <c r="I4" t="s">
        <v>37</v>
      </c>
      <c r="J4" s="4"/>
      <c r="K4" s="5"/>
      <c r="L4" t="s">
        <v>37</v>
      </c>
      <c r="M4" s="4"/>
      <c r="N4" s="4">
        <v>85</v>
      </c>
      <c r="O4" s="4">
        <v>12</v>
      </c>
      <c r="P4" t="s">
        <v>38</v>
      </c>
      <c r="Q4" s="4">
        <v>40</v>
      </c>
      <c r="R4" s="5">
        <v>75000</v>
      </c>
      <c r="S4" t="s">
        <v>38</v>
      </c>
      <c r="T4" s="3" t="s">
        <v>41</v>
      </c>
      <c r="U4" t="s">
        <v>37</v>
      </c>
      <c r="V4" s="4"/>
      <c r="W4" s="5"/>
      <c r="X4" t="s">
        <v>38</v>
      </c>
      <c r="Y4" s="4">
        <v>211</v>
      </c>
      <c r="Z4" s="4">
        <v>81</v>
      </c>
      <c r="AA4" s="4">
        <v>19</v>
      </c>
      <c r="AB4" s="4">
        <v>16</v>
      </c>
      <c r="AC4" t="s">
        <v>38</v>
      </c>
      <c r="AD4" s="4">
        <v>16</v>
      </c>
      <c r="AE4" s="4">
        <v>3</v>
      </c>
      <c r="AF4" t="s">
        <v>37</v>
      </c>
      <c r="AG4" s="4"/>
      <c r="AH4" t="s">
        <v>37</v>
      </c>
      <c r="AI4" s="4"/>
      <c r="AJ4" s="3"/>
    </row>
    <row r="5" spans="1:36" ht="28.5" x14ac:dyDescent="0.45">
      <c r="A5" t="s">
        <v>89</v>
      </c>
      <c r="B5" t="s">
        <v>37</v>
      </c>
      <c r="C5" s="4"/>
      <c r="D5" s="4"/>
      <c r="E5" s="5"/>
      <c r="F5" t="s">
        <v>37</v>
      </c>
      <c r="G5" s="4"/>
      <c r="H5" s="5"/>
      <c r="I5" t="s">
        <v>37</v>
      </c>
      <c r="J5" s="4"/>
      <c r="K5" s="5"/>
      <c r="L5" t="s">
        <v>37</v>
      </c>
      <c r="M5" s="4"/>
      <c r="N5" s="4">
        <v>58</v>
      </c>
      <c r="O5" s="4">
        <v>0</v>
      </c>
      <c r="P5" t="s">
        <v>38</v>
      </c>
      <c r="Q5" s="4">
        <v>86</v>
      </c>
      <c r="R5" s="5">
        <v>572201</v>
      </c>
      <c r="S5" t="s">
        <v>38</v>
      </c>
      <c r="T5" s="3" t="s">
        <v>42</v>
      </c>
      <c r="U5" t="s">
        <v>37</v>
      </c>
      <c r="V5" s="4"/>
      <c r="W5" s="5"/>
      <c r="X5" t="s">
        <v>38</v>
      </c>
      <c r="Y5" s="4">
        <v>548</v>
      </c>
      <c r="Z5" s="4">
        <v>254</v>
      </c>
      <c r="AA5" s="4">
        <v>6</v>
      </c>
      <c r="AB5" s="4">
        <v>39</v>
      </c>
      <c r="AC5" t="s">
        <v>37</v>
      </c>
      <c r="AD5" s="4"/>
      <c r="AE5" s="4"/>
      <c r="AF5" t="s">
        <v>37</v>
      </c>
      <c r="AG5" s="4"/>
      <c r="AH5" t="s">
        <v>37</v>
      </c>
      <c r="AI5" s="4"/>
      <c r="AJ5" s="3"/>
    </row>
    <row r="6" spans="1:36" ht="42.75" x14ac:dyDescent="0.45">
      <c r="A6" t="s">
        <v>90</v>
      </c>
      <c r="B6" t="s">
        <v>37</v>
      </c>
      <c r="C6" s="4"/>
      <c r="D6" s="4"/>
      <c r="E6" s="5"/>
      <c r="F6" t="s">
        <v>37</v>
      </c>
      <c r="G6" s="4"/>
      <c r="H6" s="5"/>
      <c r="I6" t="s">
        <v>37</v>
      </c>
      <c r="J6" s="4"/>
      <c r="K6" s="5"/>
      <c r="L6" t="s">
        <v>37</v>
      </c>
      <c r="M6" s="4"/>
      <c r="N6" s="4">
        <v>2</v>
      </c>
      <c r="O6" s="4">
        <v>2</v>
      </c>
      <c r="P6" t="s">
        <v>38</v>
      </c>
      <c r="Q6" s="4">
        <v>2</v>
      </c>
      <c r="R6" s="5">
        <v>6000</v>
      </c>
      <c r="S6" t="s">
        <v>38</v>
      </c>
      <c r="T6" s="3" t="s">
        <v>41</v>
      </c>
      <c r="U6" t="s">
        <v>37</v>
      </c>
      <c r="V6" s="4"/>
      <c r="W6" s="5"/>
      <c r="X6" t="s">
        <v>37</v>
      </c>
      <c r="Y6" s="4"/>
      <c r="Z6" s="4"/>
      <c r="AA6" s="4"/>
      <c r="AB6" s="4"/>
      <c r="AC6" t="s">
        <v>37</v>
      </c>
      <c r="AD6" s="4"/>
      <c r="AE6" s="4"/>
      <c r="AF6" t="s">
        <v>37</v>
      </c>
      <c r="AG6" s="4"/>
      <c r="AH6" t="s">
        <v>37</v>
      </c>
      <c r="AI6" s="4"/>
      <c r="AJ6" s="3"/>
    </row>
    <row r="7" spans="1:36" x14ac:dyDescent="0.45">
      <c r="A7" t="s">
        <v>43</v>
      </c>
      <c r="B7" t="s">
        <v>38</v>
      </c>
      <c r="C7" s="4">
        <v>22</v>
      </c>
      <c r="D7" s="4">
        <v>22</v>
      </c>
      <c r="E7" s="5">
        <v>767819</v>
      </c>
      <c r="F7" t="s">
        <v>37</v>
      </c>
      <c r="G7" s="4"/>
      <c r="H7" s="5"/>
      <c r="I7" t="s">
        <v>37</v>
      </c>
      <c r="J7" s="4"/>
      <c r="K7" s="5"/>
      <c r="L7" t="s">
        <v>38</v>
      </c>
      <c r="M7" s="4">
        <v>9</v>
      </c>
      <c r="N7" s="4">
        <v>0</v>
      </c>
      <c r="O7" s="4">
        <v>0</v>
      </c>
      <c r="P7" t="s">
        <v>37</v>
      </c>
      <c r="Q7" s="4"/>
      <c r="R7" s="5"/>
      <c r="T7" s="3"/>
      <c r="U7" t="s">
        <v>37</v>
      </c>
      <c r="V7" s="4"/>
      <c r="W7" s="5"/>
      <c r="X7" t="s">
        <v>37</v>
      </c>
      <c r="Y7" s="4"/>
      <c r="Z7" s="4"/>
      <c r="AA7" s="4"/>
      <c r="AB7" s="4"/>
      <c r="AC7" t="s">
        <v>37</v>
      </c>
      <c r="AD7" s="4"/>
      <c r="AE7" s="4"/>
      <c r="AF7" t="s">
        <v>37</v>
      </c>
      <c r="AG7" s="4"/>
      <c r="AH7" t="s">
        <v>37</v>
      </c>
      <c r="AI7" s="4"/>
      <c r="AJ7" s="3"/>
    </row>
    <row r="8" spans="1:36" ht="42.75" x14ac:dyDescent="0.45">
      <c r="A8" t="s">
        <v>44</v>
      </c>
      <c r="B8" t="s">
        <v>37</v>
      </c>
      <c r="C8" s="4"/>
      <c r="D8" s="4"/>
      <c r="E8" s="5"/>
      <c r="F8" t="s">
        <v>37</v>
      </c>
      <c r="G8" s="4"/>
      <c r="H8" s="5"/>
      <c r="I8" t="s">
        <v>37</v>
      </c>
      <c r="J8" s="4"/>
      <c r="K8" s="5"/>
      <c r="L8" t="s">
        <v>37</v>
      </c>
      <c r="M8" s="4"/>
      <c r="N8" s="4">
        <v>120</v>
      </c>
      <c r="O8" s="4">
        <v>30</v>
      </c>
      <c r="P8" t="s">
        <v>38</v>
      </c>
      <c r="Q8" s="4">
        <v>120</v>
      </c>
      <c r="R8" s="5">
        <v>60000</v>
      </c>
      <c r="S8" t="s">
        <v>38</v>
      </c>
      <c r="T8" s="3" t="s">
        <v>41</v>
      </c>
      <c r="U8" t="s">
        <v>37</v>
      </c>
      <c r="V8" s="4"/>
      <c r="W8" s="5"/>
      <c r="X8" t="s">
        <v>37</v>
      </c>
      <c r="Y8" s="4"/>
      <c r="Z8" s="4"/>
      <c r="AA8" s="4"/>
      <c r="AB8" s="4"/>
      <c r="AC8" t="s">
        <v>37</v>
      </c>
      <c r="AD8" s="4"/>
      <c r="AE8" s="4"/>
      <c r="AF8" t="s">
        <v>37</v>
      </c>
      <c r="AG8" s="4"/>
      <c r="AH8" t="s">
        <v>37</v>
      </c>
      <c r="AI8" s="4"/>
      <c r="AJ8" s="3"/>
    </row>
    <row r="9" spans="1:36" x14ac:dyDescent="0.45">
      <c r="A9" t="s">
        <v>45</v>
      </c>
      <c r="B9" t="s">
        <v>37</v>
      </c>
      <c r="C9" s="4"/>
      <c r="D9" s="4"/>
      <c r="E9" s="5"/>
      <c r="F9" t="s">
        <v>37</v>
      </c>
      <c r="G9" s="4"/>
      <c r="H9" s="5"/>
      <c r="I9" t="s">
        <v>37</v>
      </c>
      <c r="J9" s="4"/>
      <c r="K9" s="5"/>
      <c r="L9" t="s">
        <v>37</v>
      </c>
      <c r="M9" s="4"/>
      <c r="N9" s="4">
        <v>0</v>
      </c>
      <c r="O9" s="4">
        <v>0</v>
      </c>
      <c r="P9" t="s">
        <v>37</v>
      </c>
      <c r="Q9" s="4"/>
      <c r="R9" s="5"/>
      <c r="T9" s="3"/>
      <c r="U9" t="s">
        <v>37</v>
      </c>
      <c r="V9" s="4"/>
      <c r="W9" s="5"/>
      <c r="X9" t="s">
        <v>38</v>
      </c>
      <c r="Y9" s="4">
        <v>0</v>
      </c>
      <c r="Z9" s="4"/>
      <c r="AA9" s="4"/>
      <c r="AB9" s="4">
        <v>3</v>
      </c>
      <c r="AC9" t="s">
        <v>37</v>
      </c>
      <c r="AD9" s="4"/>
      <c r="AE9" s="4"/>
      <c r="AF9" t="s">
        <v>37</v>
      </c>
      <c r="AG9" s="4"/>
      <c r="AH9" t="s">
        <v>37</v>
      </c>
      <c r="AI9" s="4"/>
      <c r="AJ9" s="3"/>
    </row>
    <row r="10" spans="1:36" ht="57" x14ac:dyDescent="0.45">
      <c r="A10" t="s">
        <v>46</v>
      </c>
      <c r="B10" t="s">
        <v>38</v>
      </c>
      <c r="C10" s="4">
        <v>12</v>
      </c>
      <c r="D10" s="4">
        <v>12</v>
      </c>
      <c r="E10" s="5">
        <v>239659</v>
      </c>
      <c r="F10" t="s">
        <v>37</v>
      </c>
      <c r="G10" s="4"/>
      <c r="H10" s="5"/>
      <c r="I10" t="s">
        <v>37</v>
      </c>
      <c r="J10" s="4"/>
      <c r="K10" s="5"/>
      <c r="L10" t="s">
        <v>37</v>
      </c>
      <c r="M10" s="4"/>
      <c r="N10" s="4">
        <v>3226</v>
      </c>
      <c r="O10" s="4">
        <v>864</v>
      </c>
      <c r="P10" t="s">
        <v>38</v>
      </c>
      <c r="Q10" s="4">
        <v>4090</v>
      </c>
      <c r="R10" s="5">
        <v>29291314</v>
      </c>
      <c r="S10" t="s">
        <v>38</v>
      </c>
      <c r="T10" s="3" t="s">
        <v>47</v>
      </c>
      <c r="U10" t="s">
        <v>37</v>
      </c>
      <c r="V10" s="4"/>
      <c r="W10" s="5"/>
      <c r="X10" t="s">
        <v>38</v>
      </c>
      <c r="Y10" s="4">
        <v>399</v>
      </c>
      <c r="Z10" s="4">
        <v>399</v>
      </c>
      <c r="AA10" s="4">
        <v>36</v>
      </c>
      <c r="AB10" s="4">
        <v>0</v>
      </c>
      <c r="AC10" t="s">
        <v>37</v>
      </c>
      <c r="AD10" s="4"/>
      <c r="AE10" s="4"/>
      <c r="AF10" t="s">
        <v>37</v>
      </c>
      <c r="AG10" s="4"/>
      <c r="AH10" t="s">
        <v>37</v>
      </c>
      <c r="AI10" s="4"/>
      <c r="AJ10" s="3"/>
    </row>
    <row r="11" spans="1:36" ht="42.75" x14ac:dyDescent="0.45">
      <c r="A11" t="s">
        <v>48</v>
      </c>
      <c r="B11" t="s">
        <v>37</v>
      </c>
      <c r="C11" s="4"/>
      <c r="D11" s="4"/>
      <c r="E11" s="5"/>
      <c r="F11" t="s">
        <v>37</v>
      </c>
      <c r="G11" s="4"/>
      <c r="H11" s="5"/>
      <c r="I11" t="s">
        <v>37</v>
      </c>
      <c r="J11" s="4"/>
      <c r="K11" s="5"/>
      <c r="L11" t="s">
        <v>38</v>
      </c>
      <c r="M11" s="4">
        <v>2</v>
      </c>
      <c r="N11" s="4">
        <v>20</v>
      </c>
      <c r="O11" s="4">
        <v>8</v>
      </c>
      <c r="P11" t="s">
        <v>38</v>
      </c>
      <c r="Q11" s="4">
        <v>188</v>
      </c>
      <c r="R11" s="5">
        <v>421519</v>
      </c>
      <c r="S11" t="s">
        <v>38</v>
      </c>
      <c r="T11" s="3" t="s">
        <v>41</v>
      </c>
      <c r="U11" t="s">
        <v>38</v>
      </c>
      <c r="V11" s="4">
        <v>5</v>
      </c>
      <c r="W11" s="5">
        <v>22500</v>
      </c>
      <c r="X11" t="s">
        <v>38</v>
      </c>
      <c r="Y11" s="4">
        <v>168</v>
      </c>
      <c r="Z11" s="4">
        <v>168</v>
      </c>
      <c r="AA11" s="4">
        <v>14</v>
      </c>
      <c r="AB11" s="4">
        <v>14</v>
      </c>
      <c r="AC11" t="s">
        <v>38</v>
      </c>
      <c r="AD11" s="4">
        <v>7</v>
      </c>
      <c r="AE11" s="4">
        <v>5</v>
      </c>
      <c r="AF11" t="s">
        <v>37</v>
      </c>
      <c r="AG11" s="4"/>
      <c r="AH11" t="s">
        <v>37</v>
      </c>
      <c r="AI11" s="4"/>
      <c r="AJ11" s="3"/>
    </row>
    <row r="12" spans="1:36" ht="28.5" x14ac:dyDescent="0.45">
      <c r="A12" t="s">
        <v>49</v>
      </c>
      <c r="B12" t="s">
        <v>37</v>
      </c>
      <c r="C12" s="4"/>
      <c r="D12" s="4"/>
      <c r="E12" s="5"/>
      <c r="F12" t="s">
        <v>37</v>
      </c>
      <c r="G12" s="4"/>
      <c r="H12" s="5"/>
      <c r="I12" t="s">
        <v>37</v>
      </c>
      <c r="J12" s="4"/>
      <c r="K12" s="5"/>
      <c r="L12" t="s">
        <v>38</v>
      </c>
      <c r="M12" s="4">
        <v>1</v>
      </c>
      <c r="N12" s="4">
        <v>0</v>
      </c>
      <c r="O12" s="4">
        <v>0</v>
      </c>
      <c r="P12" t="s">
        <v>38</v>
      </c>
      <c r="Q12" s="4">
        <v>100</v>
      </c>
      <c r="R12" s="5">
        <v>20000</v>
      </c>
      <c r="S12" t="s">
        <v>38</v>
      </c>
      <c r="T12" s="3" t="s">
        <v>50</v>
      </c>
      <c r="U12" t="s">
        <v>38</v>
      </c>
      <c r="V12" s="4">
        <v>97</v>
      </c>
      <c r="W12" s="5">
        <v>20000</v>
      </c>
      <c r="X12" t="s">
        <v>38</v>
      </c>
      <c r="Y12" s="4">
        <v>1</v>
      </c>
      <c r="Z12" s="4">
        <v>0</v>
      </c>
      <c r="AA12" s="4">
        <v>1</v>
      </c>
      <c r="AB12" s="4">
        <v>1</v>
      </c>
      <c r="AC12" t="s">
        <v>38</v>
      </c>
      <c r="AD12" s="4">
        <v>1</v>
      </c>
      <c r="AE12" s="4">
        <v>1</v>
      </c>
      <c r="AF12" t="s">
        <v>37</v>
      </c>
      <c r="AG12" s="4"/>
      <c r="AH12" t="s">
        <v>37</v>
      </c>
      <c r="AI12" s="4"/>
      <c r="AJ12" s="3"/>
    </row>
    <row r="13" spans="1:36" ht="42.75" x14ac:dyDescent="0.45">
      <c r="A13" t="s">
        <v>51</v>
      </c>
      <c r="B13" t="s">
        <v>37</v>
      </c>
      <c r="C13" s="4"/>
      <c r="D13" s="4"/>
      <c r="E13" s="5"/>
      <c r="F13" t="s">
        <v>37</v>
      </c>
      <c r="G13" s="4"/>
      <c r="H13" s="5"/>
      <c r="I13" t="s">
        <v>38</v>
      </c>
      <c r="J13" s="4">
        <v>771</v>
      </c>
      <c r="K13" s="5">
        <v>3984525</v>
      </c>
      <c r="L13" t="s">
        <v>38</v>
      </c>
      <c r="M13" s="4">
        <v>5</v>
      </c>
      <c r="N13" s="4">
        <v>800</v>
      </c>
      <c r="O13" s="4">
        <v>80</v>
      </c>
      <c r="P13" t="s">
        <v>38</v>
      </c>
      <c r="Q13" s="4">
        <v>894</v>
      </c>
      <c r="R13" s="5">
        <v>4466620</v>
      </c>
      <c r="S13" t="s">
        <v>38</v>
      </c>
      <c r="T13" s="3" t="s">
        <v>52</v>
      </c>
      <c r="U13" t="s">
        <v>38</v>
      </c>
      <c r="V13" s="4">
        <v>99</v>
      </c>
      <c r="W13" s="5">
        <v>99873</v>
      </c>
      <c r="X13" t="s">
        <v>38</v>
      </c>
      <c r="Y13" s="4">
        <v>327</v>
      </c>
      <c r="Z13" s="4">
        <v>327</v>
      </c>
      <c r="AA13" s="4">
        <v>0</v>
      </c>
      <c r="AB13" s="4">
        <v>20</v>
      </c>
      <c r="AC13" t="s">
        <v>38</v>
      </c>
      <c r="AD13" s="4">
        <v>43</v>
      </c>
      <c r="AE13" s="4">
        <v>4</v>
      </c>
      <c r="AF13" t="s">
        <v>37</v>
      </c>
      <c r="AG13" s="4"/>
      <c r="AH13" t="s">
        <v>37</v>
      </c>
      <c r="AI13" s="4"/>
      <c r="AJ13" s="3"/>
    </row>
    <row r="14" spans="1:36" x14ac:dyDescent="0.45">
      <c r="A14" t="s">
        <v>53</v>
      </c>
      <c r="B14" t="s">
        <v>37</v>
      </c>
      <c r="C14" s="4"/>
      <c r="D14" s="4"/>
      <c r="E14" s="5"/>
      <c r="F14" t="s">
        <v>37</v>
      </c>
      <c r="G14" s="4"/>
      <c r="H14" s="5"/>
      <c r="I14" t="s">
        <v>37</v>
      </c>
      <c r="J14" s="4"/>
      <c r="K14" s="5"/>
      <c r="L14" t="s">
        <v>37</v>
      </c>
      <c r="M14" s="4"/>
      <c r="N14" s="4">
        <v>0</v>
      </c>
      <c r="O14" s="4">
        <v>0</v>
      </c>
      <c r="P14" t="s">
        <v>37</v>
      </c>
      <c r="Q14" s="4"/>
      <c r="R14" s="5"/>
      <c r="T14" s="3"/>
      <c r="U14" t="s">
        <v>37</v>
      </c>
      <c r="V14" s="4"/>
      <c r="W14" s="5"/>
      <c r="X14" t="s">
        <v>38</v>
      </c>
      <c r="Y14" s="4">
        <v>258</v>
      </c>
      <c r="Z14" s="4">
        <v>258</v>
      </c>
      <c r="AA14" s="4">
        <v>9</v>
      </c>
      <c r="AB14" s="4">
        <v>9</v>
      </c>
      <c r="AC14" t="s">
        <v>37</v>
      </c>
      <c r="AD14" s="4"/>
      <c r="AE14" s="4"/>
      <c r="AF14" t="s">
        <v>37</v>
      </c>
      <c r="AG14" s="4"/>
      <c r="AH14" t="s">
        <v>37</v>
      </c>
      <c r="AI14" s="4"/>
      <c r="AJ14" s="3"/>
    </row>
    <row r="15" spans="1:36" ht="28.5" x14ac:dyDescent="0.45">
      <c r="A15" t="s">
        <v>54</v>
      </c>
      <c r="B15" t="s">
        <v>37</v>
      </c>
      <c r="C15" s="4"/>
      <c r="D15" s="4"/>
      <c r="E15" s="5"/>
      <c r="F15" t="s">
        <v>37</v>
      </c>
      <c r="G15" s="4"/>
      <c r="H15" s="5"/>
      <c r="I15" t="s">
        <v>37</v>
      </c>
      <c r="J15" s="4"/>
      <c r="K15" s="5"/>
      <c r="L15" t="s">
        <v>37</v>
      </c>
      <c r="M15" s="4"/>
      <c r="N15" s="4">
        <v>20</v>
      </c>
      <c r="O15" s="4">
        <v>9</v>
      </c>
      <c r="P15" t="s">
        <v>38</v>
      </c>
      <c r="Q15" s="4">
        <v>42</v>
      </c>
      <c r="R15" s="5">
        <v>85593</v>
      </c>
      <c r="S15" t="s">
        <v>38</v>
      </c>
      <c r="T15" s="3" t="s">
        <v>50</v>
      </c>
      <c r="U15" t="s">
        <v>37</v>
      </c>
      <c r="V15" s="4"/>
      <c r="W15" s="5"/>
      <c r="X15" t="s">
        <v>37</v>
      </c>
      <c r="Y15" s="4"/>
      <c r="Z15" s="4"/>
      <c r="AA15" s="4"/>
      <c r="AB15" s="4"/>
      <c r="AC15" t="s">
        <v>37</v>
      </c>
      <c r="AD15" s="4"/>
      <c r="AE15" s="4"/>
      <c r="AF15" t="s">
        <v>37</v>
      </c>
      <c r="AG15" s="4"/>
      <c r="AH15" t="s">
        <v>37</v>
      </c>
      <c r="AI15" s="4"/>
      <c r="AJ15" s="3"/>
    </row>
    <row r="16" spans="1:36" x14ac:dyDescent="0.45">
      <c r="A16" t="s">
        <v>91</v>
      </c>
      <c r="B16" t="s">
        <v>38</v>
      </c>
      <c r="C16" s="4">
        <v>19</v>
      </c>
      <c r="D16" s="4">
        <v>19</v>
      </c>
      <c r="E16" s="5">
        <v>637160</v>
      </c>
      <c r="F16" t="s">
        <v>38</v>
      </c>
      <c r="G16" s="4">
        <v>10</v>
      </c>
      <c r="H16" s="5">
        <v>75550</v>
      </c>
      <c r="I16" t="s">
        <v>37</v>
      </c>
      <c r="J16" s="4"/>
      <c r="K16" s="5"/>
      <c r="L16" t="s">
        <v>38</v>
      </c>
      <c r="M16" s="4">
        <v>10</v>
      </c>
      <c r="N16" s="4">
        <v>0</v>
      </c>
      <c r="O16" s="4">
        <v>0</v>
      </c>
      <c r="P16" t="s">
        <v>37</v>
      </c>
      <c r="Q16" s="4"/>
      <c r="R16" s="5"/>
      <c r="T16" s="3"/>
      <c r="U16" t="s">
        <v>37</v>
      </c>
      <c r="V16" s="4"/>
      <c r="W16" s="5"/>
      <c r="X16" t="s">
        <v>37</v>
      </c>
      <c r="Y16" s="4"/>
      <c r="Z16" s="4"/>
      <c r="AA16" s="4"/>
      <c r="AB16" s="4"/>
      <c r="AC16" t="s">
        <v>37</v>
      </c>
      <c r="AD16" s="4"/>
      <c r="AE16" s="4"/>
      <c r="AF16" t="s">
        <v>37</v>
      </c>
      <c r="AG16" s="4"/>
      <c r="AH16" t="s">
        <v>37</v>
      </c>
      <c r="AI16" s="4"/>
      <c r="AJ16" s="3"/>
    </row>
    <row r="17" spans="1:36" x14ac:dyDescent="0.45">
      <c r="A17" t="s">
        <v>55</v>
      </c>
      <c r="B17" t="s">
        <v>37</v>
      </c>
      <c r="C17" s="4"/>
      <c r="D17" s="4"/>
      <c r="E17" s="5"/>
      <c r="F17" t="s">
        <v>37</v>
      </c>
      <c r="G17" s="4"/>
      <c r="H17" s="5"/>
      <c r="I17" t="s">
        <v>37</v>
      </c>
      <c r="J17" s="4"/>
      <c r="K17" s="5"/>
      <c r="L17" t="s">
        <v>37</v>
      </c>
      <c r="M17" s="4"/>
      <c r="N17" s="4">
        <v>0</v>
      </c>
      <c r="O17" s="4">
        <v>7</v>
      </c>
      <c r="P17" t="s">
        <v>37</v>
      </c>
      <c r="Q17" s="4"/>
      <c r="R17" s="5"/>
      <c r="T17" s="3"/>
      <c r="U17" t="s">
        <v>37</v>
      </c>
      <c r="V17" s="4"/>
      <c r="W17" s="5"/>
      <c r="X17" t="s">
        <v>38</v>
      </c>
      <c r="Y17" s="4">
        <v>52</v>
      </c>
      <c r="Z17" s="4">
        <v>0</v>
      </c>
      <c r="AA17" s="4">
        <v>3</v>
      </c>
      <c r="AB17" s="4">
        <v>0</v>
      </c>
      <c r="AC17" t="s">
        <v>37</v>
      </c>
      <c r="AD17" s="4"/>
      <c r="AE17" s="4"/>
      <c r="AF17" t="s">
        <v>37</v>
      </c>
      <c r="AG17" s="4"/>
      <c r="AH17" t="s">
        <v>37</v>
      </c>
      <c r="AI17" s="4"/>
      <c r="AJ17" s="3"/>
    </row>
    <row r="18" spans="1:36" x14ac:dyDescent="0.45">
      <c r="A18" t="s">
        <v>56</v>
      </c>
      <c r="B18" t="s">
        <v>38</v>
      </c>
      <c r="C18" s="4">
        <v>5</v>
      </c>
      <c r="D18" s="4">
        <v>7</v>
      </c>
      <c r="E18" s="5">
        <v>175080</v>
      </c>
      <c r="F18" t="s">
        <v>38</v>
      </c>
      <c r="G18" s="4">
        <v>0</v>
      </c>
      <c r="H18" s="5">
        <v>25000</v>
      </c>
      <c r="I18" t="s">
        <v>38</v>
      </c>
      <c r="J18" s="4">
        <v>0</v>
      </c>
      <c r="K18" s="5">
        <v>10000</v>
      </c>
      <c r="L18" t="s">
        <v>38</v>
      </c>
      <c r="M18" s="4">
        <v>5</v>
      </c>
      <c r="N18" s="4">
        <v>0</v>
      </c>
      <c r="O18" s="4">
        <v>0</v>
      </c>
      <c r="P18" t="s">
        <v>38</v>
      </c>
      <c r="Q18" s="4">
        <v>12</v>
      </c>
      <c r="R18" s="5">
        <v>13500</v>
      </c>
      <c r="S18" t="s">
        <v>37</v>
      </c>
      <c r="T18" s="3"/>
      <c r="U18" t="s">
        <v>37</v>
      </c>
      <c r="V18" s="4"/>
      <c r="W18" s="5"/>
      <c r="X18" t="s">
        <v>37</v>
      </c>
      <c r="Y18" s="4"/>
      <c r="Z18" s="4"/>
      <c r="AA18" s="4"/>
      <c r="AB18" s="4"/>
      <c r="AC18" t="s">
        <v>37</v>
      </c>
      <c r="AD18" s="4"/>
      <c r="AE18" s="4"/>
      <c r="AF18" t="s">
        <v>37</v>
      </c>
      <c r="AG18" s="4"/>
      <c r="AH18" t="s">
        <v>37</v>
      </c>
      <c r="AI18" s="4"/>
      <c r="AJ18" s="3"/>
    </row>
    <row r="19" spans="1:36" x14ac:dyDescent="0.45">
      <c r="A19" t="s">
        <v>57</v>
      </c>
      <c r="B19" t="s">
        <v>37</v>
      </c>
      <c r="C19" s="4"/>
      <c r="D19" s="4"/>
      <c r="E19" s="5"/>
      <c r="F19" t="s">
        <v>37</v>
      </c>
      <c r="G19" s="4"/>
      <c r="H19" s="5"/>
      <c r="I19" t="s">
        <v>37</v>
      </c>
      <c r="J19" s="4"/>
      <c r="K19" s="5"/>
      <c r="L19" t="s">
        <v>37</v>
      </c>
      <c r="M19" s="4"/>
      <c r="N19" s="4">
        <v>38</v>
      </c>
      <c r="O19" s="4">
        <v>0</v>
      </c>
      <c r="P19" t="s">
        <v>38</v>
      </c>
      <c r="Q19" s="4">
        <v>6</v>
      </c>
      <c r="R19" s="5">
        <v>13698</v>
      </c>
      <c r="S19" t="s">
        <v>37</v>
      </c>
      <c r="T19" s="3"/>
      <c r="U19" t="s">
        <v>37</v>
      </c>
      <c r="V19" s="4"/>
      <c r="W19" s="5"/>
      <c r="X19" t="s">
        <v>37</v>
      </c>
      <c r="Y19" s="4"/>
      <c r="Z19" s="4"/>
      <c r="AA19" s="4"/>
      <c r="AB19" s="4"/>
      <c r="AC19" t="s">
        <v>37</v>
      </c>
      <c r="AD19" s="4"/>
      <c r="AE19" s="4"/>
      <c r="AF19" t="s">
        <v>37</v>
      </c>
      <c r="AG19" s="4"/>
      <c r="AH19" t="s">
        <v>37</v>
      </c>
      <c r="AI19" s="4"/>
      <c r="AJ19" s="3"/>
    </row>
    <row r="20" spans="1:36" x14ac:dyDescent="0.45">
      <c r="A20" t="s">
        <v>93</v>
      </c>
      <c r="B20" t="s">
        <v>37</v>
      </c>
      <c r="C20" s="4"/>
      <c r="D20" s="4"/>
      <c r="E20" s="5"/>
      <c r="F20" t="s">
        <v>37</v>
      </c>
      <c r="G20" s="4"/>
      <c r="H20" s="5"/>
      <c r="I20" t="s">
        <v>38</v>
      </c>
      <c r="J20" s="4">
        <v>1</v>
      </c>
      <c r="K20" s="5">
        <v>60000</v>
      </c>
      <c r="L20" t="s">
        <v>37</v>
      </c>
      <c r="M20" s="4"/>
      <c r="N20" s="4">
        <v>83</v>
      </c>
      <c r="O20" s="4">
        <v>156</v>
      </c>
      <c r="P20" t="s">
        <v>37</v>
      </c>
      <c r="Q20" s="4"/>
      <c r="R20" s="5"/>
      <c r="T20" s="3"/>
      <c r="U20" t="s">
        <v>37</v>
      </c>
      <c r="V20" s="4"/>
      <c r="W20" s="5"/>
      <c r="X20" t="s">
        <v>38</v>
      </c>
      <c r="Y20" s="4">
        <v>14</v>
      </c>
      <c r="Z20" s="4">
        <v>0</v>
      </c>
      <c r="AA20" s="4">
        <v>2</v>
      </c>
      <c r="AB20" s="4">
        <v>0</v>
      </c>
      <c r="AC20" t="s">
        <v>37</v>
      </c>
      <c r="AD20" s="4"/>
      <c r="AE20" s="4"/>
      <c r="AF20" t="s">
        <v>37</v>
      </c>
      <c r="AG20" s="4"/>
      <c r="AH20" t="s">
        <v>37</v>
      </c>
      <c r="AI20" s="4"/>
      <c r="AJ20" s="3"/>
    </row>
    <row r="21" spans="1:36" x14ac:dyDescent="0.45">
      <c r="A21" t="s">
        <v>58</v>
      </c>
      <c r="B21" t="s">
        <v>37</v>
      </c>
      <c r="C21" s="4"/>
      <c r="D21" s="4"/>
      <c r="E21" s="5"/>
      <c r="F21" t="s">
        <v>37</v>
      </c>
      <c r="G21" s="4"/>
      <c r="H21" s="5"/>
      <c r="I21" t="s">
        <v>37</v>
      </c>
      <c r="J21" s="4"/>
      <c r="K21" s="5"/>
      <c r="L21" t="s">
        <v>37</v>
      </c>
      <c r="M21" s="4"/>
      <c r="N21" s="4">
        <v>10</v>
      </c>
      <c r="O21" s="4">
        <v>0</v>
      </c>
      <c r="P21" t="s">
        <v>38</v>
      </c>
      <c r="Q21" s="4">
        <v>113</v>
      </c>
      <c r="R21" s="5">
        <v>8088</v>
      </c>
      <c r="S21" t="s">
        <v>38</v>
      </c>
      <c r="T21" s="3" t="s">
        <v>59</v>
      </c>
      <c r="U21" t="s">
        <v>38</v>
      </c>
      <c r="V21" s="4">
        <v>1</v>
      </c>
      <c r="W21" s="5">
        <v>4000</v>
      </c>
      <c r="X21" t="s">
        <v>37</v>
      </c>
      <c r="Y21" s="4"/>
      <c r="Z21" s="4"/>
      <c r="AA21" s="4"/>
      <c r="AB21" s="4"/>
      <c r="AC21" t="s">
        <v>37</v>
      </c>
      <c r="AD21" s="4"/>
      <c r="AE21" s="4"/>
      <c r="AF21" t="s">
        <v>37</v>
      </c>
      <c r="AG21" s="4"/>
      <c r="AH21" t="s">
        <v>37</v>
      </c>
      <c r="AI21" s="4"/>
      <c r="AJ21" s="3"/>
    </row>
    <row r="22" spans="1:36" ht="42.75" x14ac:dyDescent="0.45">
      <c r="A22" t="s">
        <v>60</v>
      </c>
      <c r="B22" t="s">
        <v>38</v>
      </c>
      <c r="C22" s="4">
        <v>3</v>
      </c>
      <c r="D22" s="4">
        <v>3</v>
      </c>
      <c r="E22" s="5">
        <v>191273</v>
      </c>
      <c r="F22" t="s">
        <v>38</v>
      </c>
      <c r="G22" s="4">
        <v>5</v>
      </c>
      <c r="H22" s="5">
        <v>160230</v>
      </c>
      <c r="I22" t="s">
        <v>37</v>
      </c>
      <c r="J22" s="4"/>
      <c r="K22" s="5"/>
      <c r="L22" t="s">
        <v>38</v>
      </c>
      <c r="M22" s="4">
        <v>5</v>
      </c>
      <c r="N22" s="4">
        <v>465</v>
      </c>
      <c r="O22" s="4">
        <v>137</v>
      </c>
      <c r="P22" t="s">
        <v>38</v>
      </c>
      <c r="Q22" s="4">
        <v>155</v>
      </c>
      <c r="R22" s="5">
        <v>290079</v>
      </c>
      <c r="S22" t="s">
        <v>38</v>
      </c>
      <c r="T22" s="3" t="s">
        <v>61</v>
      </c>
      <c r="U22" t="s">
        <v>37</v>
      </c>
      <c r="V22" s="4"/>
      <c r="W22" s="5"/>
      <c r="X22" t="s">
        <v>37</v>
      </c>
      <c r="Y22" s="4"/>
      <c r="Z22" s="4"/>
      <c r="AA22" s="4"/>
      <c r="AB22" s="4"/>
      <c r="AC22" t="s">
        <v>37</v>
      </c>
      <c r="AD22" s="4"/>
      <c r="AE22" s="4"/>
      <c r="AF22" t="s">
        <v>37</v>
      </c>
      <c r="AG22" s="4"/>
      <c r="AH22" t="s">
        <v>37</v>
      </c>
      <c r="AI22" s="4"/>
      <c r="AJ22" s="3"/>
    </row>
    <row r="23" spans="1:36" ht="57" x14ac:dyDescent="0.45">
      <c r="A23" t="s">
        <v>62</v>
      </c>
      <c r="B23" t="s">
        <v>37</v>
      </c>
      <c r="C23" s="4"/>
      <c r="D23" s="4"/>
      <c r="E23" s="5"/>
      <c r="F23" t="s">
        <v>37</v>
      </c>
      <c r="G23" s="4"/>
      <c r="H23" s="5"/>
      <c r="I23" t="s">
        <v>37</v>
      </c>
      <c r="J23" s="4"/>
      <c r="K23" s="5"/>
      <c r="L23" t="s">
        <v>37</v>
      </c>
      <c r="M23" s="4"/>
      <c r="N23" s="4">
        <v>114</v>
      </c>
      <c r="O23" s="4">
        <v>0</v>
      </c>
      <c r="P23" t="s">
        <v>38</v>
      </c>
      <c r="Q23" s="4">
        <v>49</v>
      </c>
      <c r="R23" s="5">
        <v>40812</v>
      </c>
      <c r="S23" t="s">
        <v>38</v>
      </c>
      <c r="T23" s="3" t="s">
        <v>47</v>
      </c>
      <c r="U23" t="s">
        <v>38</v>
      </c>
      <c r="V23" s="4">
        <v>91</v>
      </c>
      <c r="W23" s="5">
        <v>924386</v>
      </c>
      <c r="X23" t="s">
        <v>38</v>
      </c>
      <c r="Y23" s="4">
        <v>150</v>
      </c>
      <c r="Z23" s="4">
        <v>21</v>
      </c>
      <c r="AA23" s="4">
        <v>35</v>
      </c>
      <c r="AB23" s="4">
        <v>97</v>
      </c>
      <c r="AC23" t="s">
        <v>38</v>
      </c>
      <c r="AD23" s="4">
        <v>109</v>
      </c>
      <c r="AE23" s="4">
        <v>91</v>
      </c>
      <c r="AF23" t="s">
        <v>37</v>
      </c>
      <c r="AG23" s="4"/>
      <c r="AH23" t="s">
        <v>37</v>
      </c>
      <c r="AI23" s="4"/>
      <c r="AJ23" s="3"/>
    </row>
    <row r="24" spans="1:36" x14ac:dyDescent="0.45">
      <c r="A24" t="s">
        <v>63</v>
      </c>
      <c r="B24" t="s">
        <v>37</v>
      </c>
      <c r="C24" s="4"/>
      <c r="D24" s="4"/>
      <c r="E24" s="5"/>
      <c r="F24" t="s">
        <v>37</v>
      </c>
      <c r="G24" s="4"/>
      <c r="H24" s="5"/>
      <c r="I24" t="s">
        <v>37</v>
      </c>
      <c r="J24" s="4"/>
      <c r="K24" s="5"/>
      <c r="L24" t="s">
        <v>37</v>
      </c>
      <c r="M24" s="4"/>
      <c r="N24" s="4">
        <v>0</v>
      </c>
      <c r="O24" s="4">
        <v>0</v>
      </c>
      <c r="P24" t="s">
        <v>37</v>
      </c>
      <c r="Q24" s="4"/>
      <c r="R24" s="5"/>
      <c r="T24" s="3"/>
      <c r="U24" t="s">
        <v>38</v>
      </c>
      <c r="V24" s="4">
        <v>4</v>
      </c>
      <c r="W24" s="5">
        <v>400000</v>
      </c>
      <c r="X24" t="s">
        <v>37</v>
      </c>
      <c r="Y24" s="4"/>
      <c r="Z24" s="4"/>
      <c r="AA24" s="4"/>
      <c r="AB24" s="4"/>
      <c r="AC24" t="s">
        <v>37</v>
      </c>
      <c r="AD24" s="4"/>
      <c r="AE24" s="4"/>
      <c r="AF24" t="s">
        <v>37</v>
      </c>
      <c r="AG24" s="4"/>
      <c r="AH24" t="s">
        <v>37</v>
      </c>
      <c r="AI24" s="4"/>
      <c r="AJ24" s="3"/>
    </row>
    <row r="25" spans="1:36" ht="57" x14ac:dyDescent="0.45">
      <c r="A25" t="s">
        <v>64</v>
      </c>
      <c r="B25" t="s">
        <v>37</v>
      </c>
      <c r="C25" s="4"/>
      <c r="D25" s="4"/>
      <c r="E25" s="5"/>
      <c r="F25" t="s">
        <v>37</v>
      </c>
      <c r="G25" s="4"/>
      <c r="H25" s="5"/>
      <c r="I25" t="s">
        <v>37</v>
      </c>
      <c r="J25" s="4"/>
      <c r="K25" s="5"/>
      <c r="L25" t="s">
        <v>37</v>
      </c>
      <c r="M25" s="4"/>
      <c r="N25" s="4">
        <v>250</v>
      </c>
      <c r="O25" s="4">
        <v>30</v>
      </c>
      <c r="P25" t="s">
        <v>38</v>
      </c>
      <c r="Q25" s="4">
        <v>250</v>
      </c>
      <c r="R25" s="5">
        <v>1300000</v>
      </c>
      <c r="S25" t="s">
        <v>38</v>
      </c>
      <c r="T25" s="3" t="s">
        <v>47</v>
      </c>
      <c r="U25" t="s">
        <v>37</v>
      </c>
      <c r="V25" s="4"/>
      <c r="W25" s="5"/>
      <c r="X25" t="s">
        <v>37</v>
      </c>
      <c r="Y25" s="4"/>
      <c r="Z25" s="4"/>
      <c r="AA25" s="4"/>
      <c r="AB25" s="4"/>
      <c r="AC25" t="s">
        <v>37</v>
      </c>
      <c r="AD25" s="4"/>
      <c r="AE25" s="4"/>
      <c r="AF25" t="s">
        <v>37</v>
      </c>
      <c r="AG25" s="4"/>
      <c r="AH25" t="s">
        <v>37</v>
      </c>
      <c r="AI25" s="4"/>
      <c r="AJ25" s="3"/>
    </row>
    <row r="26" spans="1:36" x14ac:dyDescent="0.45">
      <c r="A26" t="s">
        <v>65</v>
      </c>
      <c r="B26" t="s">
        <v>38</v>
      </c>
      <c r="C26" s="4">
        <v>14</v>
      </c>
      <c r="D26" s="4">
        <v>18</v>
      </c>
      <c r="E26" s="5">
        <v>228624</v>
      </c>
      <c r="F26" t="s">
        <v>38</v>
      </c>
      <c r="G26" s="4">
        <v>52</v>
      </c>
      <c r="H26" s="5">
        <v>1452000</v>
      </c>
      <c r="I26" t="s">
        <v>38</v>
      </c>
      <c r="J26" s="4">
        <v>2</v>
      </c>
      <c r="K26" s="5">
        <v>22625</v>
      </c>
      <c r="L26" t="s">
        <v>38</v>
      </c>
      <c r="M26" s="4">
        <v>52</v>
      </c>
      <c r="N26" s="4">
        <v>0</v>
      </c>
      <c r="O26" s="4">
        <v>0</v>
      </c>
      <c r="P26" t="s">
        <v>37</v>
      </c>
      <c r="Q26" s="4"/>
      <c r="R26" s="5"/>
      <c r="T26" s="3"/>
      <c r="U26" t="s">
        <v>37</v>
      </c>
      <c r="V26" s="4"/>
      <c r="W26" s="5"/>
      <c r="X26" t="s">
        <v>37</v>
      </c>
      <c r="Y26" s="4"/>
      <c r="Z26" s="4"/>
      <c r="AA26" s="4"/>
      <c r="AB26" s="4"/>
      <c r="AC26" t="s">
        <v>37</v>
      </c>
      <c r="AD26" s="4"/>
      <c r="AE26" s="4"/>
      <c r="AF26" t="s">
        <v>37</v>
      </c>
      <c r="AG26" s="4"/>
      <c r="AH26" t="s">
        <v>37</v>
      </c>
      <c r="AI26" s="4"/>
      <c r="AJ26" s="3"/>
    </row>
    <row r="27" spans="1:36" ht="28.5" x14ac:dyDescent="0.45">
      <c r="A27" t="s">
        <v>66</v>
      </c>
      <c r="B27" t="s">
        <v>37</v>
      </c>
      <c r="C27" s="4"/>
      <c r="D27" s="4"/>
      <c r="E27" s="5"/>
      <c r="F27" t="s">
        <v>37</v>
      </c>
      <c r="G27" s="4"/>
      <c r="H27" s="5"/>
      <c r="I27" t="s">
        <v>37</v>
      </c>
      <c r="J27" s="4"/>
      <c r="K27" s="5"/>
      <c r="L27" t="s">
        <v>37</v>
      </c>
      <c r="M27" s="4"/>
      <c r="N27" s="4">
        <v>822</v>
      </c>
      <c r="O27" s="4">
        <v>118</v>
      </c>
      <c r="P27" t="s">
        <v>38</v>
      </c>
      <c r="Q27" s="4">
        <v>940</v>
      </c>
      <c r="R27" s="5">
        <v>6154839</v>
      </c>
      <c r="S27" t="s">
        <v>38</v>
      </c>
      <c r="T27" s="3" t="s">
        <v>50</v>
      </c>
      <c r="U27" t="s">
        <v>38</v>
      </c>
      <c r="V27" s="4">
        <v>125</v>
      </c>
      <c r="W27" s="5">
        <v>703998</v>
      </c>
      <c r="X27" t="s">
        <v>38</v>
      </c>
      <c r="Y27" s="4">
        <v>232</v>
      </c>
      <c r="Z27" s="4">
        <v>232</v>
      </c>
      <c r="AA27" s="4">
        <v>30</v>
      </c>
      <c r="AB27" s="4">
        <v>0</v>
      </c>
      <c r="AC27" t="s">
        <v>38</v>
      </c>
      <c r="AD27" s="4">
        <v>102</v>
      </c>
      <c r="AE27" s="4">
        <v>28</v>
      </c>
      <c r="AF27" t="s">
        <v>37</v>
      </c>
      <c r="AG27" s="4"/>
      <c r="AH27" t="s">
        <v>37</v>
      </c>
      <c r="AI27" s="4"/>
      <c r="AJ27" s="3"/>
    </row>
    <row r="28" spans="1:36" x14ac:dyDescent="0.45">
      <c r="A28" t="s">
        <v>92</v>
      </c>
      <c r="B28" t="s">
        <v>37</v>
      </c>
      <c r="C28" s="4"/>
      <c r="D28" s="4"/>
      <c r="E28" s="5"/>
      <c r="F28" t="s">
        <v>37</v>
      </c>
      <c r="G28" s="4"/>
      <c r="H28" s="5"/>
      <c r="I28" t="s">
        <v>37</v>
      </c>
      <c r="J28" s="4"/>
      <c r="K28" s="5"/>
      <c r="L28" t="s">
        <v>37</v>
      </c>
      <c r="M28" s="4"/>
      <c r="N28" s="4">
        <v>78</v>
      </c>
      <c r="O28" s="4">
        <v>45</v>
      </c>
      <c r="P28" t="s">
        <v>37</v>
      </c>
      <c r="Q28" s="4"/>
      <c r="R28" s="5"/>
      <c r="T28" s="3"/>
      <c r="U28" t="s">
        <v>37</v>
      </c>
      <c r="V28" s="4"/>
      <c r="W28" s="5"/>
      <c r="X28" t="s">
        <v>37</v>
      </c>
      <c r="Y28" s="4"/>
      <c r="Z28" s="4"/>
      <c r="AA28" s="4"/>
      <c r="AB28" s="4"/>
      <c r="AC28" t="s">
        <v>37</v>
      </c>
      <c r="AD28" s="4"/>
      <c r="AE28" s="4"/>
      <c r="AF28" t="s">
        <v>37</v>
      </c>
      <c r="AG28" s="4"/>
      <c r="AH28" t="s">
        <v>37</v>
      </c>
      <c r="AI28" s="4"/>
      <c r="AJ28" s="3"/>
    </row>
    <row r="29" spans="1:36" ht="28.5" x14ac:dyDescent="0.45">
      <c r="A29" t="s">
        <v>67</v>
      </c>
      <c r="B29" t="s">
        <v>37</v>
      </c>
      <c r="C29" s="4"/>
      <c r="D29" s="4"/>
      <c r="E29" s="5"/>
      <c r="F29" t="s">
        <v>38</v>
      </c>
      <c r="G29" s="4">
        <v>3</v>
      </c>
      <c r="H29" s="5">
        <v>125500</v>
      </c>
      <c r="I29" t="s">
        <v>37</v>
      </c>
      <c r="J29" s="4"/>
      <c r="K29" s="5"/>
      <c r="L29" t="s">
        <v>37</v>
      </c>
      <c r="M29" s="4"/>
      <c r="N29" s="4">
        <v>71</v>
      </c>
      <c r="O29" s="4">
        <v>0</v>
      </c>
      <c r="P29" t="s">
        <v>38</v>
      </c>
      <c r="Q29" s="4">
        <v>13</v>
      </c>
      <c r="R29" s="5">
        <v>15431</v>
      </c>
      <c r="S29" t="s">
        <v>38</v>
      </c>
      <c r="T29" s="3" t="s">
        <v>50</v>
      </c>
      <c r="U29" t="s">
        <v>38</v>
      </c>
      <c r="V29" s="4">
        <v>31</v>
      </c>
      <c r="W29" s="5">
        <v>532158</v>
      </c>
      <c r="X29" t="s">
        <v>38</v>
      </c>
      <c r="Y29" s="4">
        <v>289</v>
      </c>
      <c r="Z29" s="4">
        <v>98</v>
      </c>
      <c r="AA29" s="4">
        <v>113</v>
      </c>
      <c r="AB29" s="4">
        <v>0</v>
      </c>
      <c r="AC29" t="s">
        <v>38</v>
      </c>
      <c r="AD29" s="4">
        <v>78</v>
      </c>
      <c r="AE29" s="4">
        <v>49</v>
      </c>
      <c r="AF29" t="s">
        <v>37</v>
      </c>
      <c r="AG29" s="4"/>
      <c r="AH29" t="s">
        <v>37</v>
      </c>
      <c r="AI29" s="4"/>
      <c r="AJ29" s="3"/>
    </row>
    <row r="30" spans="1:36" x14ac:dyDescent="0.45">
      <c r="A30" t="s">
        <v>68</v>
      </c>
      <c r="B30" t="s">
        <v>38</v>
      </c>
      <c r="C30" s="4">
        <v>56</v>
      </c>
      <c r="D30" s="4">
        <v>56</v>
      </c>
      <c r="E30" s="5">
        <v>702912</v>
      </c>
      <c r="F30" t="s">
        <v>38</v>
      </c>
      <c r="G30" s="4">
        <v>34</v>
      </c>
      <c r="H30" s="5">
        <v>1065115</v>
      </c>
      <c r="I30" t="s">
        <v>37</v>
      </c>
      <c r="J30" s="4"/>
      <c r="K30" s="5"/>
      <c r="L30" t="s">
        <v>38</v>
      </c>
      <c r="M30" s="4">
        <v>111</v>
      </c>
      <c r="N30" s="4">
        <v>5783</v>
      </c>
      <c r="O30" s="4">
        <v>204</v>
      </c>
      <c r="P30" t="s">
        <v>38</v>
      </c>
      <c r="Q30" s="4">
        <v>5783</v>
      </c>
      <c r="R30" s="5">
        <v>54038516</v>
      </c>
      <c r="S30" t="s">
        <v>38</v>
      </c>
      <c r="T30" s="3" t="s">
        <v>69</v>
      </c>
      <c r="U30" t="s">
        <v>38</v>
      </c>
      <c r="V30" s="4">
        <v>6</v>
      </c>
      <c r="W30" s="5">
        <v>37318</v>
      </c>
      <c r="X30" t="s">
        <v>38</v>
      </c>
      <c r="Y30" s="4">
        <v>706</v>
      </c>
      <c r="Z30" s="4">
        <v>278</v>
      </c>
      <c r="AA30" s="4">
        <v>243</v>
      </c>
      <c r="AB30" s="4">
        <v>0</v>
      </c>
      <c r="AC30" t="s">
        <v>38</v>
      </c>
      <c r="AD30" s="4">
        <v>193</v>
      </c>
      <c r="AE30" s="4">
        <v>23</v>
      </c>
      <c r="AF30" t="s">
        <v>37</v>
      </c>
      <c r="AG30" s="4"/>
      <c r="AH30" t="s">
        <v>38</v>
      </c>
      <c r="AI30" s="4">
        <v>1</v>
      </c>
      <c r="AJ30" s="3" t="s">
        <v>70</v>
      </c>
    </row>
    <row r="31" spans="1:36" x14ac:dyDescent="0.45">
      <c r="A31" t="s">
        <v>71</v>
      </c>
      <c r="B31" t="s">
        <v>38</v>
      </c>
      <c r="C31" s="4">
        <v>16</v>
      </c>
      <c r="D31" s="4">
        <v>16</v>
      </c>
      <c r="E31" s="5">
        <v>145917</v>
      </c>
      <c r="F31" t="s">
        <v>37</v>
      </c>
      <c r="G31" s="4"/>
      <c r="H31" s="5"/>
      <c r="I31" t="s">
        <v>37</v>
      </c>
      <c r="J31" s="4"/>
      <c r="K31" s="5"/>
      <c r="L31" t="s">
        <v>38</v>
      </c>
      <c r="M31" s="4">
        <v>16</v>
      </c>
      <c r="N31" s="4">
        <v>0</v>
      </c>
      <c r="O31" s="4">
        <v>0</v>
      </c>
      <c r="P31" t="s">
        <v>37</v>
      </c>
      <c r="Q31" s="4"/>
      <c r="R31" s="5"/>
      <c r="T31" s="3"/>
      <c r="U31" t="s">
        <v>37</v>
      </c>
      <c r="V31" s="4"/>
      <c r="W31" s="5"/>
      <c r="X31" t="s">
        <v>37</v>
      </c>
      <c r="Y31" s="4"/>
      <c r="Z31" s="4"/>
      <c r="AA31" s="4"/>
      <c r="AB31" s="4"/>
      <c r="AC31" t="s">
        <v>37</v>
      </c>
      <c r="AD31" s="4"/>
      <c r="AE31" s="4"/>
      <c r="AF31" t="s">
        <v>37</v>
      </c>
      <c r="AG31" s="4"/>
      <c r="AH31" t="s">
        <v>37</v>
      </c>
      <c r="AI31" s="4"/>
      <c r="AJ31" s="3"/>
    </row>
    <row r="32" spans="1:36" ht="28.5" x14ac:dyDescent="0.45">
      <c r="A32" t="s">
        <v>72</v>
      </c>
      <c r="B32" t="s">
        <v>37</v>
      </c>
      <c r="C32" s="4"/>
      <c r="D32" s="4"/>
      <c r="E32" s="5"/>
      <c r="F32" t="s">
        <v>37</v>
      </c>
      <c r="G32" s="4"/>
      <c r="H32" s="5"/>
      <c r="I32" t="s">
        <v>37</v>
      </c>
      <c r="J32" s="4"/>
      <c r="K32" s="5"/>
      <c r="L32" t="s">
        <v>37</v>
      </c>
      <c r="M32" s="4"/>
      <c r="N32" s="4">
        <v>11</v>
      </c>
      <c r="O32" s="4">
        <v>2</v>
      </c>
      <c r="P32" t="s">
        <v>38</v>
      </c>
      <c r="Q32" s="4">
        <v>0</v>
      </c>
      <c r="R32" s="5">
        <v>0</v>
      </c>
      <c r="S32" t="s">
        <v>38</v>
      </c>
      <c r="T32" s="3" t="s">
        <v>73</v>
      </c>
      <c r="U32" t="s">
        <v>37</v>
      </c>
      <c r="V32" s="4"/>
      <c r="W32" s="5"/>
      <c r="X32" t="s">
        <v>37</v>
      </c>
      <c r="Y32" s="4"/>
      <c r="Z32" s="4"/>
      <c r="AA32" s="4"/>
      <c r="AB32" s="4"/>
      <c r="AC32" t="s">
        <v>37</v>
      </c>
      <c r="AD32" s="4"/>
      <c r="AE32" s="4"/>
      <c r="AF32" t="s">
        <v>37</v>
      </c>
      <c r="AG32" s="4"/>
      <c r="AH32" t="s">
        <v>37</v>
      </c>
      <c r="AI32" s="4"/>
      <c r="AJ32" s="3"/>
    </row>
    <row r="33" spans="1:36" x14ac:dyDescent="0.45">
      <c r="A33" t="s">
        <v>74</v>
      </c>
      <c r="B33" t="s">
        <v>37</v>
      </c>
      <c r="C33" s="4"/>
      <c r="D33" s="4"/>
      <c r="E33" s="5"/>
      <c r="F33" t="s">
        <v>37</v>
      </c>
      <c r="G33" s="4"/>
      <c r="H33" s="5"/>
      <c r="I33" t="s">
        <v>37</v>
      </c>
      <c r="J33" s="4"/>
      <c r="K33" s="5"/>
      <c r="L33" t="s">
        <v>38</v>
      </c>
      <c r="M33" s="4">
        <v>826</v>
      </c>
      <c r="N33" s="4">
        <v>0</v>
      </c>
      <c r="O33" s="4">
        <v>0</v>
      </c>
      <c r="P33" t="s">
        <v>38</v>
      </c>
      <c r="Q33" s="4">
        <v>811</v>
      </c>
      <c r="R33" s="5">
        <v>2433000</v>
      </c>
      <c r="S33" t="s">
        <v>37</v>
      </c>
      <c r="T33" s="3"/>
      <c r="U33" t="s">
        <v>38</v>
      </c>
      <c r="V33" s="4">
        <v>15</v>
      </c>
      <c r="W33" s="5">
        <v>285000</v>
      </c>
      <c r="X33" t="s">
        <v>37</v>
      </c>
      <c r="Y33" s="4"/>
      <c r="Z33" s="4"/>
      <c r="AA33" s="4"/>
      <c r="AB33" s="4"/>
      <c r="AC33" t="s">
        <v>37</v>
      </c>
      <c r="AD33" s="4"/>
      <c r="AE33" s="4"/>
      <c r="AF33" t="s">
        <v>37</v>
      </c>
      <c r="AG33" s="4"/>
      <c r="AH33" t="s">
        <v>37</v>
      </c>
      <c r="AI33" s="4"/>
      <c r="AJ33" s="3"/>
    </row>
    <row r="34" spans="1:36" x14ac:dyDescent="0.45">
      <c r="A34" t="s">
        <v>75</v>
      </c>
      <c r="B34" t="s">
        <v>37</v>
      </c>
      <c r="C34" s="4"/>
      <c r="D34" s="4"/>
      <c r="E34" s="5"/>
      <c r="F34" t="s">
        <v>38</v>
      </c>
      <c r="G34" s="4">
        <v>5</v>
      </c>
      <c r="H34" s="5">
        <v>35000</v>
      </c>
      <c r="I34" t="s">
        <v>37</v>
      </c>
      <c r="J34" s="4"/>
      <c r="K34" s="5"/>
      <c r="L34" t="s">
        <v>37</v>
      </c>
      <c r="M34" s="4"/>
      <c r="N34" s="4">
        <v>17</v>
      </c>
      <c r="O34" s="4">
        <v>0</v>
      </c>
      <c r="P34" t="s">
        <v>37</v>
      </c>
      <c r="Q34" s="4"/>
      <c r="R34" s="5"/>
      <c r="T34" s="3"/>
      <c r="U34" t="s">
        <v>37</v>
      </c>
      <c r="V34" s="4"/>
      <c r="W34" s="5"/>
      <c r="X34" t="s">
        <v>38</v>
      </c>
      <c r="Y34" s="4">
        <v>60</v>
      </c>
      <c r="Z34" s="4">
        <v>0</v>
      </c>
      <c r="AA34" s="4">
        <v>5</v>
      </c>
      <c r="AB34" s="4">
        <v>2</v>
      </c>
      <c r="AC34" t="s">
        <v>37</v>
      </c>
      <c r="AD34" s="4"/>
      <c r="AE34" s="4"/>
      <c r="AF34" t="s">
        <v>37</v>
      </c>
      <c r="AG34" s="4"/>
      <c r="AH34" t="s">
        <v>37</v>
      </c>
      <c r="AI34" s="4"/>
      <c r="AJ34" s="3"/>
    </row>
    <row r="35" spans="1:36" ht="57" x14ac:dyDescent="0.45">
      <c r="A35" t="s">
        <v>76</v>
      </c>
      <c r="B35" t="s">
        <v>38</v>
      </c>
      <c r="C35" s="4">
        <v>18</v>
      </c>
      <c r="D35" s="4">
        <v>20</v>
      </c>
      <c r="E35" s="5">
        <v>634378</v>
      </c>
      <c r="F35" t="s">
        <v>37</v>
      </c>
      <c r="G35" s="4"/>
      <c r="H35" s="5"/>
      <c r="I35" t="s">
        <v>37</v>
      </c>
      <c r="J35" s="4"/>
      <c r="K35" s="5"/>
      <c r="L35" t="s">
        <v>37</v>
      </c>
      <c r="M35" s="4"/>
      <c r="N35" s="4">
        <v>1829</v>
      </c>
      <c r="O35" s="4">
        <v>92</v>
      </c>
      <c r="P35" t="s">
        <v>38</v>
      </c>
      <c r="Q35" s="4">
        <v>1920</v>
      </c>
      <c r="R35" s="5">
        <v>12243940</v>
      </c>
      <c r="S35" t="s">
        <v>38</v>
      </c>
      <c r="T35" s="3" t="s">
        <v>47</v>
      </c>
      <c r="U35" t="s">
        <v>38</v>
      </c>
      <c r="V35" s="4">
        <v>1</v>
      </c>
      <c r="W35" s="5">
        <v>9601</v>
      </c>
      <c r="X35" t="s">
        <v>38</v>
      </c>
      <c r="Y35" s="4">
        <v>188</v>
      </c>
      <c r="Z35" s="4">
        <v>5</v>
      </c>
      <c r="AA35" s="4">
        <v>51</v>
      </c>
      <c r="AB35" s="4">
        <v>0</v>
      </c>
      <c r="AC35" t="s">
        <v>38</v>
      </c>
      <c r="AD35" s="4">
        <v>5</v>
      </c>
      <c r="AE35" s="4">
        <v>5</v>
      </c>
      <c r="AF35" t="s">
        <v>37</v>
      </c>
      <c r="AG35" s="4"/>
      <c r="AH35" t="s">
        <v>37</v>
      </c>
      <c r="AI35" s="4"/>
      <c r="AJ35" s="3"/>
    </row>
    <row r="36" spans="1:36" x14ac:dyDescent="0.45">
      <c r="A36" t="s">
        <v>77</v>
      </c>
      <c r="B36" t="s">
        <v>37</v>
      </c>
      <c r="C36" s="4"/>
      <c r="D36" s="4"/>
      <c r="E36" s="5"/>
      <c r="F36" t="s">
        <v>37</v>
      </c>
      <c r="G36" s="4"/>
      <c r="H36" s="5"/>
      <c r="I36" t="s">
        <v>37</v>
      </c>
      <c r="J36" s="4"/>
      <c r="K36" s="5"/>
      <c r="L36" t="s">
        <v>37</v>
      </c>
      <c r="M36" s="4"/>
      <c r="N36" s="4">
        <v>17</v>
      </c>
      <c r="O36" s="4">
        <v>17</v>
      </c>
      <c r="P36" t="s">
        <v>37</v>
      </c>
      <c r="Q36" s="4"/>
      <c r="R36" s="5"/>
      <c r="T36" s="3"/>
      <c r="U36" t="s">
        <v>37</v>
      </c>
      <c r="V36" s="4"/>
      <c r="W36" s="5"/>
      <c r="X36" t="s">
        <v>38</v>
      </c>
      <c r="Y36" s="4">
        <v>382</v>
      </c>
      <c r="Z36" s="4">
        <v>15</v>
      </c>
      <c r="AA36" s="4">
        <v>7</v>
      </c>
      <c r="AB36" s="4">
        <v>0</v>
      </c>
      <c r="AC36" t="s">
        <v>37</v>
      </c>
      <c r="AD36" s="4"/>
      <c r="AE36" s="4"/>
      <c r="AF36" t="s">
        <v>37</v>
      </c>
      <c r="AG36" s="4"/>
      <c r="AH36" t="s">
        <v>37</v>
      </c>
      <c r="AI36" s="4"/>
      <c r="AJ36" s="3"/>
    </row>
    <row r="37" spans="1:36" x14ac:dyDescent="0.45">
      <c r="A37" t="s">
        <v>78</v>
      </c>
      <c r="B37" t="s">
        <v>37</v>
      </c>
      <c r="C37" s="4"/>
      <c r="D37" s="4"/>
      <c r="E37" s="5"/>
      <c r="F37" t="s">
        <v>38</v>
      </c>
      <c r="G37" s="4">
        <v>6</v>
      </c>
      <c r="H37" s="5">
        <v>0</v>
      </c>
      <c r="I37" t="s">
        <v>38</v>
      </c>
      <c r="J37" s="4">
        <v>21</v>
      </c>
      <c r="K37" s="5">
        <v>30000</v>
      </c>
      <c r="L37" t="s">
        <v>38</v>
      </c>
      <c r="M37" s="4">
        <v>68</v>
      </c>
      <c r="N37" s="4">
        <v>0</v>
      </c>
      <c r="O37" s="4">
        <v>0</v>
      </c>
      <c r="P37" t="s">
        <v>37</v>
      </c>
      <c r="Q37" s="4"/>
      <c r="R37" s="5"/>
      <c r="T37" s="3"/>
      <c r="U37" t="s">
        <v>37</v>
      </c>
      <c r="V37" s="4"/>
      <c r="W37" s="5"/>
      <c r="X37" t="s">
        <v>37</v>
      </c>
      <c r="Y37" s="4"/>
      <c r="Z37" s="4"/>
      <c r="AA37" s="4"/>
      <c r="AB37" s="4"/>
      <c r="AC37" t="s">
        <v>37</v>
      </c>
      <c r="AD37" s="4"/>
      <c r="AE37" s="4"/>
      <c r="AF37" t="s">
        <v>37</v>
      </c>
      <c r="AG37" s="4"/>
      <c r="AH37" t="s">
        <v>37</v>
      </c>
      <c r="AI37" s="4"/>
      <c r="AJ37" s="3"/>
    </row>
    <row r="38" spans="1:36" x14ac:dyDescent="0.45">
      <c r="A38" t="s">
        <v>79</v>
      </c>
      <c r="B38" t="s">
        <v>37</v>
      </c>
      <c r="C38" s="4"/>
      <c r="D38" s="4"/>
      <c r="E38" s="5"/>
      <c r="F38" t="s">
        <v>37</v>
      </c>
      <c r="G38" s="4"/>
      <c r="H38" s="5"/>
      <c r="I38" t="s">
        <v>37</v>
      </c>
      <c r="J38" s="4"/>
      <c r="K38" s="5"/>
      <c r="L38" t="s">
        <v>37</v>
      </c>
      <c r="M38" s="4"/>
      <c r="N38" s="4">
        <v>0</v>
      </c>
      <c r="O38" s="4">
        <v>0</v>
      </c>
      <c r="P38" t="s">
        <v>37</v>
      </c>
      <c r="Q38" s="4"/>
      <c r="R38" s="5"/>
      <c r="T38" s="3"/>
      <c r="U38" t="s">
        <v>37</v>
      </c>
      <c r="V38" s="4"/>
      <c r="W38" s="5"/>
      <c r="X38" t="s">
        <v>38</v>
      </c>
      <c r="Y38" s="4">
        <v>26</v>
      </c>
      <c r="Z38" s="4">
        <v>12</v>
      </c>
      <c r="AA38" s="4">
        <v>14</v>
      </c>
      <c r="AB38" s="4">
        <v>0</v>
      </c>
      <c r="AC38" t="s">
        <v>37</v>
      </c>
      <c r="AD38" s="4"/>
      <c r="AE38" s="4"/>
      <c r="AF38" t="s">
        <v>37</v>
      </c>
      <c r="AG38" s="4"/>
      <c r="AH38" t="s">
        <v>37</v>
      </c>
      <c r="AI38" s="4"/>
      <c r="AJ38" s="3"/>
    </row>
    <row r="39" spans="1:36" x14ac:dyDescent="0.45">
      <c r="A39" t="s">
        <v>80</v>
      </c>
      <c r="B39" t="s">
        <v>37</v>
      </c>
      <c r="C39" s="4"/>
      <c r="D39" s="4"/>
      <c r="E39" s="5"/>
      <c r="F39" t="s">
        <v>38</v>
      </c>
      <c r="G39" s="4">
        <v>10</v>
      </c>
      <c r="H39" s="5">
        <v>231049</v>
      </c>
      <c r="I39" t="s">
        <v>37</v>
      </c>
      <c r="J39" s="4"/>
      <c r="K39" s="5"/>
      <c r="L39" t="s">
        <v>38</v>
      </c>
      <c r="M39" s="4">
        <v>10</v>
      </c>
      <c r="N39" s="4">
        <v>0</v>
      </c>
      <c r="O39" s="4">
        <v>62</v>
      </c>
      <c r="P39" t="s">
        <v>37</v>
      </c>
      <c r="Q39" s="4"/>
      <c r="R39" s="5"/>
      <c r="T39" s="3"/>
      <c r="U39" t="s">
        <v>38</v>
      </c>
      <c r="V39" s="4">
        <v>31</v>
      </c>
      <c r="W39" s="5">
        <v>431914</v>
      </c>
      <c r="X39" t="s">
        <v>38</v>
      </c>
      <c r="Y39" s="4">
        <v>540</v>
      </c>
      <c r="Z39" s="4">
        <v>540</v>
      </c>
      <c r="AA39" s="4">
        <v>61</v>
      </c>
      <c r="AB39" s="4">
        <v>10</v>
      </c>
      <c r="AC39" t="s">
        <v>38</v>
      </c>
      <c r="AD39" s="4">
        <v>49</v>
      </c>
      <c r="AE39" s="4">
        <v>29</v>
      </c>
      <c r="AF39" t="s">
        <v>37</v>
      </c>
      <c r="AG39" s="4"/>
      <c r="AH39" t="s">
        <v>37</v>
      </c>
      <c r="AI39" s="4"/>
      <c r="AJ39" s="3"/>
    </row>
    <row r="40" spans="1:36" x14ac:dyDescent="0.45">
      <c r="A40" t="s">
        <v>81</v>
      </c>
      <c r="B40" t="s">
        <v>37</v>
      </c>
      <c r="C40" s="4"/>
      <c r="D40" s="4"/>
      <c r="E40" s="5"/>
      <c r="F40" t="s">
        <v>37</v>
      </c>
      <c r="G40" s="4"/>
      <c r="H40" s="5"/>
      <c r="I40" t="s">
        <v>37</v>
      </c>
      <c r="J40" s="4"/>
      <c r="K40" s="5"/>
      <c r="L40" t="s">
        <v>37</v>
      </c>
      <c r="M40" s="4"/>
      <c r="N40" s="4">
        <v>0</v>
      </c>
      <c r="O40" s="4">
        <v>0</v>
      </c>
      <c r="P40" t="s">
        <v>37</v>
      </c>
      <c r="Q40" s="4"/>
      <c r="R40" s="5"/>
      <c r="T40" s="3"/>
      <c r="U40" t="s">
        <v>38</v>
      </c>
      <c r="V40" s="4">
        <v>1</v>
      </c>
      <c r="W40" s="5">
        <v>50000</v>
      </c>
      <c r="X40" t="s">
        <v>38</v>
      </c>
      <c r="Y40" s="4">
        <v>298</v>
      </c>
      <c r="Z40" s="4">
        <v>298</v>
      </c>
      <c r="AA40" s="4">
        <v>26</v>
      </c>
      <c r="AB40" s="4">
        <v>29</v>
      </c>
      <c r="AC40" t="s">
        <v>38</v>
      </c>
      <c r="AD40" s="4">
        <v>19</v>
      </c>
      <c r="AE40" s="4">
        <v>4</v>
      </c>
      <c r="AF40" t="s">
        <v>37</v>
      </c>
      <c r="AG40" s="4"/>
      <c r="AH40" t="s">
        <v>37</v>
      </c>
      <c r="AI40" s="4"/>
      <c r="AJ40" s="3"/>
    </row>
    <row r="41" spans="1:36" ht="42.75" x14ac:dyDescent="0.45">
      <c r="A41" t="s">
        <v>82</v>
      </c>
      <c r="B41" t="s">
        <v>37</v>
      </c>
      <c r="C41" s="4"/>
      <c r="D41" s="4"/>
      <c r="E41" s="5"/>
      <c r="F41" t="s">
        <v>37</v>
      </c>
      <c r="G41" s="4"/>
      <c r="H41" s="5"/>
      <c r="I41" t="s">
        <v>37</v>
      </c>
      <c r="J41" s="4"/>
      <c r="K41" s="5"/>
      <c r="L41" t="s">
        <v>37</v>
      </c>
      <c r="M41" s="4"/>
      <c r="N41" s="4">
        <v>226</v>
      </c>
      <c r="O41" s="4">
        <v>109</v>
      </c>
      <c r="P41" t="s">
        <v>38</v>
      </c>
      <c r="Q41" s="4">
        <v>162</v>
      </c>
      <c r="R41" s="5">
        <v>133921</v>
      </c>
      <c r="S41" t="s">
        <v>38</v>
      </c>
      <c r="T41" s="3" t="s">
        <v>52</v>
      </c>
      <c r="U41" t="s">
        <v>37</v>
      </c>
      <c r="V41" s="4"/>
      <c r="W41" s="5"/>
      <c r="X41" t="s">
        <v>38</v>
      </c>
      <c r="Y41" s="4">
        <v>210</v>
      </c>
      <c r="Z41" s="4">
        <v>210</v>
      </c>
      <c r="AA41" s="4">
        <v>0</v>
      </c>
      <c r="AB41" s="4">
        <v>0</v>
      </c>
      <c r="AC41" t="s">
        <v>37</v>
      </c>
      <c r="AD41" s="4"/>
      <c r="AE41" s="4"/>
      <c r="AF41" t="s">
        <v>37</v>
      </c>
      <c r="AG41" s="4"/>
      <c r="AH41" t="s">
        <v>37</v>
      </c>
      <c r="AI41" s="4"/>
      <c r="AJ41" s="3"/>
    </row>
    <row r="42" spans="1:36" x14ac:dyDescent="0.45">
      <c r="A42" t="s">
        <v>83</v>
      </c>
      <c r="B42" t="s">
        <v>37</v>
      </c>
      <c r="C42" s="4"/>
      <c r="D42" s="4"/>
      <c r="E42" s="5"/>
      <c r="F42" t="s">
        <v>37</v>
      </c>
      <c r="G42" s="4"/>
      <c r="H42" s="5"/>
      <c r="I42" t="s">
        <v>37</v>
      </c>
      <c r="J42" s="4"/>
      <c r="K42" s="5"/>
      <c r="L42" t="s">
        <v>37</v>
      </c>
      <c r="M42" s="4"/>
      <c r="N42" s="4">
        <v>0</v>
      </c>
      <c r="O42" s="4">
        <v>1</v>
      </c>
      <c r="P42" t="s">
        <v>37</v>
      </c>
      <c r="Q42" s="4"/>
      <c r="R42" s="5"/>
      <c r="T42" s="3"/>
      <c r="U42" t="s">
        <v>37</v>
      </c>
      <c r="V42" s="4"/>
      <c r="W42" s="5"/>
      <c r="X42" t="s">
        <v>37</v>
      </c>
      <c r="Y42" s="4"/>
      <c r="Z42" s="4"/>
      <c r="AA42" s="4"/>
      <c r="AB42" s="4"/>
      <c r="AC42" t="s">
        <v>37</v>
      </c>
      <c r="AD42" s="4"/>
      <c r="AE42" s="4"/>
      <c r="AF42" t="s">
        <v>38</v>
      </c>
      <c r="AG42" s="4">
        <v>1</v>
      </c>
      <c r="AH42" t="s">
        <v>37</v>
      </c>
      <c r="AI42" s="4"/>
      <c r="AJ42" s="3"/>
    </row>
    <row r="43" spans="1:36" ht="42.75" x14ac:dyDescent="0.45">
      <c r="A43" t="s">
        <v>84</v>
      </c>
      <c r="B43" t="s">
        <v>38</v>
      </c>
      <c r="C43" s="4">
        <v>5</v>
      </c>
      <c r="D43" s="4">
        <v>5</v>
      </c>
      <c r="E43" s="5">
        <v>218351</v>
      </c>
      <c r="F43" t="s">
        <v>38</v>
      </c>
      <c r="G43" s="4">
        <v>1</v>
      </c>
      <c r="H43" s="5">
        <v>12875</v>
      </c>
      <c r="I43" t="s">
        <v>37</v>
      </c>
      <c r="J43" s="4"/>
      <c r="K43" s="5"/>
      <c r="L43" t="s">
        <v>38</v>
      </c>
      <c r="M43" s="4">
        <v>1</v>
      </c>
      <c r="N43" s="4">
        <v>10487</v>
      </c>
      <c r="O43" s="4">
        <v>1006</v>
      </c>
      <c r="P43" t="s">
        <v>38</v>
      </c>
      <c r="Q43" s="4">
        <v>12517</v>
      </c>
      <c r="R43" s="5">
        <v>65311246</v>
      </c>
      <c r="S43" t="s">
        <v>38</v>
      </c>
      <c r="T43" s="3" t="s">
        <v>52</v>
      </c>
      <c r="U43" t="s">
        <v>38</v>
      </c>
      <c r="V43" s="4">
        <v>221</v>
      </c>
      <c r="W43" s="5">
        <v>465434</v>
      </c>
      <c r="X43" t="s">
        <v>38</v>
      </c>
      <c r="Y43" s="4">
        <v>776</v>
      </c>
      <c r="Z43" s="4">
        <v>345</v>
      </c>
      <c r="AA43" s="4">
        <v>227</v>
      </c>
      <c r="AB43" s="4">
        <v>42</v>
      </c>
      <c r="AC43" t="s">
        <v>38</v>
      </c>
      <c r="AD43" s="4">
        <v>114</v>
      </c>
      <c r="AE43" s="4">
        <v>54</v>
      </c>
      <c r="AF43" t="s">
        <v>37</v>
      </c>
      <c r="AG43" s="4"/>
      <c r="AH43" t="s">
        <v>37</v>
      </c>
      <c r="AI43" s="4"/>
      <c r="AJ43" s="3"/>
    </row>
    <row r="44" spans="1:36" x14ac:dyDescent="0.45">
      <c r="A44" t="s">
        <v>85</v>
      </c>
      <c r="B44" t="s">
        <v>37</v>
      </c>
      <c r="C44" s="4"/>
      <c r="D44" s="4"/>
      <c r="E44" s="5"/>
      <c r="F44" t="s">
        <v>37</v>
      </c>
      <c r="G44" s="4"/>
      <c r="H44" s="5"/>
      <c r="I44" t="s">
        <v>37</v>
      </c>
      <c r="J44" s="4"/>
      <c r="K44" s="5"/>
      <c r="L44" t="s">
        <v>37</v>
      </c>
      <c r="M44" s="4"/>
      <c r="N44" s="4">
        <v>0</v>
      </c>
      <c r="O44" s="4">
        <v>0</v>
      </c>
      <c r="P44" t="s">
        <v>37</v>
      </c>
      <c r="Q44" s="4"/>
      <c r="R44" s="5"/>
      <c r="T44" s="3"/>
      <c r="U44" t="s">
        <v>37</v>
      </c>
      <c r="V44" s="4"/>
      <c r="W44" s="5"/>
      <c r="X44" t="s">
        <v>38</v>
      </c>
      <c r="Y44" s="4">
        <v>4</v>
      </c>
      <c r="Z44" s="4">
        <v>4</v>
      </c>
      <c r="AA44" s="4">
        <v>3</v>
      </c>
      <c r="AB44" s="4">
        <v>4</v>
      </c>
      <c r="AC44" t="s">
        <v>37</v>
      </c>
      <c r="AD44" s="4"/>
      <c r="AE44" s="4"/>
      <c r="AF44" t="s">
        <v>37</v>
      </c>
      <c r="AG44" s="4"/>
      <c r="AH44" t="s">
        <v>37</v>
      </c>
      <c r="AI44" s="4"/>
      <c r="AJ44" s="3"/>
    </row>
    <row r="45" spans="1:36" ht="42.75" x14ac:dyDescent="0.45">
      <c r="A45" t="s">
        <v>86</v>
      </c>
      <c r="B45" t="s">
        <v>38</v>
      </c>
      <c r="C45" s="4">
        <v>5</v>
      </c>
      <c r="D45" s="4">
        <v>5</v>
      </c>
      <c r="E45" s="5">
        <v>87210</v>
      </c>
      <c r="F45" t="s">
        <v>38</v>
      </c>
      <c r="G45" s="4">
        <v>2</v>
      </c>
      <c r="H45" s="5">
        <v>35830</v>
      </c>
      <c r="I45" t="s">
        <v>37</v>
      </c>
      <c r="J45" s="4"/>
      <c r="K45" s="5"/>
      <c r="L45" t="s">
        <v>38</v>
      </c>
      <c r="M45" s="4">
        <v>1</v>
      </c>
      <c r="N45" s="4">
        <v>0</v>
      </c>
      <c r="O45" s="4">
        <v>39</v>
      </c>
      <c r="P45" t="s">
        <v>37</v>
      </c>
      <c r="Q45" s="4"/>
      <c r="R45" s="5"/>
      <c r="T45" s="3"/>
      <c r="U45" t="s">
        <v>37</v>
      </c>
      <c r="V45" s="4"/>
      <c r="W45" s="5"/>
      <c r="X45" t="s">
        <v>37</v>
      </c>
      <c r="Y45" s="4"/>
      <c r="Z45" s="4"/>
      <c r="AA45" s="4"/>
      <c r="AB45" s="4"/>
      <c r="AC45" t="s">
        <v>37</v>
      </c>
      <c r="AD45" s="4"/>
      <c r="AE45" s="4"/>
      <c r="AF45" t="s">
        <v>38</v>
      </c>
      <c r="AG45" s="4">
        <v>2</v>
      </c>
      <c r="AH45" t="s">
        <v>38</v>
      </c>
      <c r="AI45" s="4">
        <v>5</v>
      </c>
      <c r="AJ45" s="3" t="s">
        <v>87</v>
      </c>
    </row>
    <row r="46" spans="1:36" x14ac:dyDescent="0.45">
      <c r="A46" t="s">
        <v>88</v>
      </c>
      <c r="C46" s="4">
        <f>SUM(Table1[How Many Households Received These Loans?])</f>
        <v>175</v>
      </c>
      <c r="D46" s="4">
        <f>SUM(Table1[How many homes were improved through these loans?])</f>
        <v>183</v>
      </c>
      <c r="E46" s="5">
        <f>SUBTOTAL(109,Table1[What is the total dollar value of these loans?])</f>
        <v>4028383</v>
      </c>
      <c r="G46" s="4">
        <f>SUM(Table1[How many households received these services?])</f>
        <v>128</v>
      </c>
      <c r="H46" s="5">
        <f>SUBTOTAL(109,Table1[What is the total dollar value of loans or grants arranged by your organization this past year for these assisted households?])</f>
        <v>3218149</v>
      </c>
      <c r="J46" s="4">
        <f>SUM(Table1[How many units received this funding?])</f>
        <v>795</v>
      </c>
      <c r="K46" s="5">
        <f>SUBTOTAL(109,Table1[What is the total dollar value of this funding?])</f>
        <v>4107150</v>
      </c>
      <c r="M46" s="4">
        <f>SUM(Table1[If yes, how many households were assisted?])</f>
        <v>1122</v>
      </c>
      <c r="N46" s="4">
        <f>SUM(Table1[How many households maintained their existing rental housing as result of receiving assistance from your organization?])</f>
        <v>24735</v>
      </c>
      <c r="O46" s="4">
        <f>SUM(Table1[How many households obtained permanent housing as result of receiving assistance from your organization?])</f>
        <v>3032</v>
      </c>
      <c r="Q46" s="4">
        <f>SUM(Table1[How many households received this direct cash (or in-kind) assistance?])</f>
        <v>28316</v>
      </c>
      <c r="R46" s="5">
        <f>SUBTOTAL(109,Table1[What is the total dollar amount of this direct cash (or in-kind) assistance provided or arranged by your organization?])</f>
        <v>177012317</v>
      </c>
      <c r="V46" s="4">
        <f>SUM(Table1[How many households received this direct cash (or in-kind) assistance?2])</f>
        <v>728</v>
      </c>
      <c r="W46" s="5">
        <f>SUBTOTAL(109,Table1[What is the total dollar amount of this direct cash (or in-kind) assistance provided or arranged by your organization?3])</f>
        <v>3986182</v>
      </c>
      <c r="Y46" s="4">
        <f>SUM(Table1[How many households were served through PRE-PURCHASE first-time homebuyer counseling?])</f>
        <v>7227</v>
      </c>
      <c r="Z46" s="4">
        <f>SUM(Table1[Of the homebuyers who received pre-purchase counseling above, how many received some or all of their homebuyer education online?])</f>
        <v>4902</v>
      </c>
      <c r="AA46" s="4">
        <f>SUM(Table1[How many homebuyers who received pre-purchase education from you (at any point in the past) purchased a home in the past year?])</f>
        <v>993</v>
      </c>
      <c r="AB46" s="4">
        <f>SUM(Table1[How many households were served through POST-PURCHASE first-time homebuyer counseling ?])</f>
        <v>289</v>
      </c>
      <c r="AD46" s="4">
        <f>SUM(Table1[How many households received foreclosure prevention counseling or assistance?])</f>
        <v>736</v>
      </c>
      <c r="AE46" s="4">
        <f>SUM(Table1[How many households who received such assistance achieved a loan modification or other positive outcome this past year?])</f>
        <v>296</v>
      </c>
      <c r="AG46" s="4">
        <f>SUM(Table1[Indicate the total number of units for which you served as a court-appointed Receiver.])</f>
        <v>3</v>
      </c>
      <c r="AI46" s="4">
        <f>SUM(Table1[Indicate the number of units for which you provided development consulting or construction management services, for projects completed in the past year.])</f>
        <v>6</v>
      </c>
    </row>
    <row r="47" spans="1:36" x14ac:dyDescent="0.45">
      <c r="C47" s="6">
        <f>SUM(Table1[How Many Households Received These Loans?])</f>
        <v>175</v>
      </c>
      <c r="D47" s="6">
        <f>SUM(Table1[How many homes were improved through these loans?])</f>
        <v>183</v>
      </c>
      <c r="E47" s="7">
        <f>SUM(Table1[What is the total dollar value of these loans?])</f>
        <v>4028383</v>
      </c>
      <c r="G47" s="6">
        <f>SUM(Table1[How many households received these services?])</f>
        <v>128</v>
      </c>
      <c r="H47" s="7">
        <f>SUM(Table1[What is the total dollar value of loans or grants arranged by your organization this past year for these assisted households?])</f>
        <v>3218149</v>
      </c>
      <c r="J47" s="6">
        <f>SUM(Table1[How many units received this funding?])</f>
        <v>795</v>
      </c>
      <c r="K47" s="7">
        <f>SUM(Table1[What is the total dollar value of this funding?])</f>
        <v>4107150</v>
      </c>
      <c r="M47" s="6">
        <f>SUM(Table1[If yes, how many households were assisted?])</f>
        <v>1122</v>
      </c>
      <c r="N47" s="6">
        <f>SUM(Table1[How many households maintained their existing rental housing as result of receiving assistance from your organization?])</f>
        <v>24735</v>
      </c>
      <c r="O47" s="6">
        <f>SUM(Table1[How many households obtained permanent housing as result of receiving assistance from your organization?])</f>
        <v>3032</v>
      </c>
      <c r="Q47" s="6">
        <f>SUM(Table1[How many households received this direct cash (or in-kind) assistance?])</f>
        <v>28316</v>
      </c>
      <c r="R47" s="7">
        <f>SUM(Table1[What is the total dollar amount of this direct cash (or in-kind) assistance provided or arranged by your organization?])</f>
        <v>177012317</v>
      </c>
      <c r="V47" s="6">
        <f>SUM(Table1[How many households received this direct cash (or in-kind) assistance?2])</f>
        <v>728</v>
      </c>
      <c r="W47" s="7">
        <f>SUM(Table1[What is the total dollar amount of this direct cash (or in-kind) assistance provided or arranged by your organization?3])</f>
        <v>3986182</v>
      </c>
      <c r="Y47" s="6">
        <f>SUM(Table1[How many households were served through PRE-PURCHASE first-time homebuyer counseling?])</f>
        <v>7227</v>
      </c>
      <c r="Z47" s="6">
        <f>SUM(Table1[Of the homebuyers who received pre-purchase counseling above, how many received some or all of their homebuyer education online?])</f>
        <v>4902</v>
      </c>
      <c r="AA47" s="6">
        <f>SUM(Table1[How many homebuyers who received pre-purchase education from you (at any point in the past) purchased a home in the past year?])</f>
        <v>993</v>
      </c>
      <c r="AB47" s="6">
        <f>SUM(Table1[How many households were served through POST-PURCHASE first-time homebuyer counseling ?])</f>
        <v>289</v>
      </c>
      <c r="AD47" s="6">
        <f>SUM(Table1[How many households received foreclosure prevention counseling or assistance?])</f>
        <v>736</v>
      </c>
      <c r="AE47" s="6">
        <f>SUM(Table1[How many households who received such assistance achieved a loan modification or other positive outcome this past year?])</f>
        <v>296</v>
      </c>
      <c r="AG47" s="6">
        <f>SUM(Table1[Indicate the total number of units for which you served as a court-appointed Receiver.])</f>
        <v>3</v>
      </c>
      <c r="AI47" s="6">
        <f>SUM(Table1[Indicate the number of units for which you provided development consulting or construction management services, for projects completed in the past year.])</f>
        <v>6</v>
      </c>
    </row>
  </sheetData>
  <phoneticPr fontId="2"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7381C01D0744488C79200BBAF9BC5F" ma:contentTypeVersion="21" ma:contentTypeDescription="Create a new document." ma:contentTypeScope="" ma:versionID="d68e875b91a81d39a6cf515d9c492120">
  <xsd:schema xmlns:xsd="http://www.w3.org/2001/XMLSchema" xmlns:xs="http://www.w3.org/2001/XMLSchema" xmlns:p="http://schemas.microsoft.com/office/2006/metadata/properties" xmlns:ns2="5c3120aa-4362-40a7-b179-624d31c9584b" xmlns:ns3="1ddc0a50-9fb7-477b-a615-6be3ff4e0548" targetNamespace="http://schemas.microsoft.com/office/2006/metadata/properties" ma:root="true" ma:fieldsID="65bba01c56f81f77335c5dd5c3315b47" ns2:_="" ns3:_="">
    <xsd:import namespace="5c3120aa-4362-40a7-b179-624d31c9584b"/>
    <xsd:import namespace="1ddc0a50-9fb7-477b-a615-6be3ff4e0548"/>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File_x0020_Type0"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3120aa-4362-40a7-b179-624d31c9584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6" nillable="true" ma:displayName="Taxonomy Catch All Column" ma:hidden="true" ma:list="{5f85c06b-a632-483b-b379-7b8d0e9c885a}" ma:internalName="TaxCatchAll" ma:showField="CatchAllData" ma:web="5c3120aa-4362-40a7-b179-624d31c958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dc0a50-9fb7-477b-a615-6be3ff4e054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File_x0020_Type0" ma:index="23" nillable="true" ma:displayName="File Type" ma:default=".pdf" ma:description="File Type" ma:format="Dropdown" ma:internalName="File_x0020_Type0">
      <xsd:simpleType>
        <xsd:restriction base="dms:Choice">
          <xsd:enumeration value=".pdf"/>
          <xsd:enumeration value=".xlsx"/>
          <xsd:enumeration value=".doc"/>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0e5cea4-9417-432a-a765-9c0028a289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ddc0a50-9fb7-477b-a615-6be3ff4e0548">
      <Terms xmlns="http://schemas.microsoft.com/office/infopath/2007/PartnerControls"/>
    </lcf76f155ced4ddcb4097134ff3c332f>
    <TaxCatchAll xmlns="5c3120aa-4362-40a7-b179-624d31c9584b" xsi:nil="true"/>
    <File_x0020_Type0 xmlns="1ddc0a50-9fb7-477b-a615-6be3ff4e0548">.pdf</File_x0020_Type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99358C-09D2-4F71-92EF-2598B8127B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3120aa-4362-40a7-b179-624d31c9584b"/>
    <ds:schemaRef ds:uri="1ddc0a50-9fb7-477b-a615-6be3ff4e05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B32D7C-333A-4D20-811E-B2D03A2D7FC9}">
  <ds:schemaRefs>
    <ds:schemaRef ds:uri="http://schemas.microsoft.com/office/2006/metadata/properties"/>
    <ds:schemaRef ds:uri="http://schemas.microsoft.com/office/infopath/2007/PartnerControls"/>
    <ds:schemaRef ds:uri="1ddc0a50-9fb7-477b-a615-6be3ff4e0548"/>
    <ds:schemaRef ds:uri="5c3120aa-4362-40a7-b179-624d31c9584b"/>
  </ds:schemaRefs>
</ds:datastoreItem>
</file>

<file path=customXml/itemProps3.xml><?xml version="1.0" encoding="utf-8"?>
<ds:datastoreItem xmlns:ds="http://schemas.openxmlformats.org/officeDocument/2006/customXml" ds:itemID="{6B07E8BE-6CCF-4071-B506-A6CE70CA3B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Don Bianchi</cp:lastModifiedBy>
  <cp:revision/>
  <dcterms:created xsi:type="dcterms:W3CDTF">2023-05-05T17:11:52Z</dcterms:created>
  <dcterms:modified xsi:type="dcterms:W3CDTF">2023-07-14T15:03:18Z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0x010100F77381C01D0744488C79200BBAF9BC5F</vt:lpwstr>
  </property>
</Properties>
</file>