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3/Summary Tables/"/>
    </mc:Choice>
  </mc:AlternateContent>
  <xr:revisionPtr revIDLastSave="15" documentId="8_{1E41E733-21ED-47C9-B5C3-20AEA3052337}" xr6:coauthVersionLast="47" xr6:coauthVersionMax="47" xr10:uidLastSave="{1E5B1862-42F3-4CFF-B7AC-49FAC7F7249F}"/>
  <bookViews>
    <workbookView xWindow="40920" yWindow="-120" windowWidth="29040" windowHeight="15840" xr2:uid="{73DE93E5-9974-414A-A5C9-E01CB8CDF0D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7" i="1"/>
  <c r="I8" i="1"/>
  <c r="I9" i="1"/>
  <c r="I10" i="1"/>
  <c r="I11" i="1"/>
  <c r="I13" i="1"/>
  <c r="I14" i="1"/>
  <c r="I15" i="1"/>
  <c r="I18" i="1"/>
  <c r="I21" i="1"/>
  <c r="I22" i="1"/>
  <c r="I26" i="1"/>
  <c r="I27" i="1"/>
  <c r="I28" i="1"/>
  <c r="I29" i="1"/>
  <c r="I30" i="1"/>
  <c r="I33" i="1"/>
  <c r="I35" i="1"/>
  <c r="I36" i="1"/>
  <c r="I39" i="1"/>
  <c r="I41" i="1"/>
  <c r="I44" i="1"/>
  <c r="I45" i="1"/>
  <c r="I46" i="1"/>
  <c r="I47" i="1"/>
  <c r="I4" i="1"/>
  <c r="B48" i="1"/>
  <c r="B43" i="1"/>
  <c r="B42" i="1"/>
  <c r="B40" i="1"/>
  <c r="B38" i="1"/>
  <c r="B37" i="1"/>
  <c r="B32" i="1"/>
  <c r="B31" i="1"/>
  <c r="B25" i="1"/>
  <c r="B24" i="1"/>
  <c r="B23" i="1"/>
  <c r="B19" i="1"/>
  <c r="B17" i="1"/>
  <c r="B6" i="1"/>
  <c r="C34" i="1"/>
  <c r="C20" i="1"/>
  <c r="E16" i="1"/>
  <c r="D12" i="1"/>
  <c r="H49" i="1"/>
  <c r="G49" i="1"/>
  <c r="F49" i="1"/>
  <c r="D38" i="1"/>
  <c r="D49" i="1" l="1"/>
  <c r="I12" i="1"/>
  <c r="E49" i="1"/>
  <c r="I16" i="1"/>
  <c r="C49" i="1"/>
  <c r="I20" i="1"/>
  <c r="I34" i="1"/>
  <c r="B49" i="1"/>
  <c r="I6" i="1"/>
  <c r="I17" i="1"/>
  <c r="I19" i="1"/>
  <c r="I23" i="1"/>
  <c r="I24" i="1"/>
  <c r="I25" i="1"/>
  <c r="I31" i="1"/>
  <c r="I32" i="1"/>
  <c r="I37" i="1"/>
  <c r="I38" i="1"/>
  <c r="I40" i="1"/>
  <c r="I42" i="1"/>
  <c r="I43" i="1"/>
  <c r="I48" i="1"/>
  <c r="I49" i="1" l="1"/>
</calcChain>
</file>

<file path=xl/sharedStrings.xml><?xml version="1.0" encoding="utf-8"?>
<sst xmlns="http://schemas.openxmlformats.org/spreadsheetml/2006/main" count="57" uniqueCount="57">
  <si>
    <t>Member</t>
  </si>
  <si>
    <t># Construction Jobs- Completed Housing Projects</t>
  </si>
  <si>
    <t># Construction Jobs- Completed Mixed-Use Projects</t>
  </si>
  <si>
    <t># Construction Jobs- Completed Commercial Projects</t>
  </si>
  <si>
    <t># Construction Jobs- Completed Open Space Projects</t>
  </si>
  <si>
    <t>Jobs Through Development of Commercial Space</t>
  </si>
  <si>
    <t>Jobs Through Small Business Assistance</t>
  </si>
  <si>
    <t>Jobs Through Workforce Development</t>
  </si>
  <si>
    <t>Total # of Job Opportunities Created or Preserved</t>
  </si>
  <si>
    <t>ACT Lawrence</t>
  </si>
  <si>
    <t xml:space="preserve">African Community Economic Development of New England (ACEDONE) </t>
  </si>
  <si>
    <t>Boston Neighborhood CLT</t>
  </si>
  <si>
    <t>CDC of South Berkshire</t>
  </si>
  <si>
    <t>CEDC-SM</t>
  </si>
  <si>
    <t>Codman Square NDC</t>
  </si>
  <si>
    <t xml:space="preserve">Community Development Partnership </t>
  </si>
  <si>
    <t xml:space="preserve">Community Teamwork, Inc. </t>
  </si>
  <si>
    <t>Dorchester Bay EDC</t>
  </si>
  <si>
    <t>Downtown Taunton Foundation</t>
  </si>
  <si>
    <t>Fenway CDC</t>
  </si>
  <si>
    <t>Franklin County CDC</t>
  </si>
  <si>
    <t>Groundwork Lawrence</t>
  </si>
  <si>
    <t>Hilltown CDC</t>
  </si>
  <si>
    <t>Home City Development</t>
  </si>
  <si>
    <t>Homeowners Rehabilitation, Inc.</t>
  </si>
  <si>
    <t>Housing Corporation of Arlington</t>
  </si>
  <si>
    <t>Housing Nantucket</t>
  </si>
  <si>
    <t>Inquilinos Boricuas en Accion</t>
  </si>
  <si>
    <t>Island Housing Trust</t>
  </si>
  <si>
    <t>Jamaica Plain NDC</t>
  </si>
  <si>
    <t>Just A Start</t>
  </si>
  <si>
    <t>Lawrence CommunityWorks Inc.</t>
  </si>
  <si>
    <t>Madison Park CDC</t>
  </si>
  <si>
    <t>Main South CDC</t>
  </si>
  <si>
    <t>Mill Cities Community Investments</t>
  </si>
  <si>
    <t>NeighborWorks Housing Solutions</t>
  </si>
  <si>
    <t>NewVue Communities</t>
  </si>
  <si>
    <t>North Shore CDC</t>
  </si>
  <si>
    <t>Nuestra Comunidad</t>
  </si>
  <si>
    <t>Pittsfield Economic Revitalization Corporation</t>
  </si>
  <si>
    <t>Quaboag Valley CDC</t>
  </si>
  <si>
    <t>Somerville Community Corporation</t>
  </si>
  <si>
    <t>South Middlesex Opportunity Council, Inc.</t>
  </si>
  <si>
    <t>Southeast Asian Coalition of Central Massachusetts, Inc. (SEACMA)</t>
  </si>
  <si>
    <t>Southwest Boston CDC</t>
  </si>
  <si>
    <t>The Latino Support Network Inc</t>
  </si>
  <si>
    <t>The Neighborhood Developers</t>
  </si>
  <si>
    <t>Urban Edge Housing Corporation</t>
  </si>
  <si>
    <t>Valley CDC</t>
  </si>
  <si>
    <t>Waltham Alliance to Create Housing (WATCH CDC)</t>
  </si>
  <si>
    <t>Way Finders</t>
  </si>
  <si>
    <t>Wellspring Cooperative</t>
  </si>
  <si>
    <t>Worcester Common Ground</t>
  </si>
  <si>
    <t>TOTALS</t>
  </si>
  <si>
    <t>2023 GOALs Survey: Jobs Summary</t>
  </si>
  <si>
    <t>Activities in Calendar Year 2022</t>
  </si>
  <si>
    <t>Harborlight Homes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</si>
</sst>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4" fontId="2" fillId="0" borderId="0" xfId="0" applyNumberFormat="1" applyFont="1"/>
    <xf numFmtId="165" fontId="2" fillId="0" borderId="0" xfId="1" applyNumberFormat="1" applyFont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4" fontId="3" fillId="2" borderId="4" xfId="0" applyNumberFormat="1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5" xfId="0" applyFont="1" applyFill="1" applyBorder="1" applyAlignment="1">
      <alignment wrapText="1"/>
    </xf>
    <xf numFmtId="165" fontId="0" fillId="3" borderId="0" xfId="1" applyNumberFormat="1" applyFont="1" applyFill="1" applyBorder="1"/>
    <xf numFmtId="165" fontId="0" fillId="0" borderId="1" xfId="1" applyNumberFormat="1" applyFont="1" applyFill="1" applyBorder="1"/>
    <xf numFmtId="0" fontId="3" fillId="2" borderId="6" xfId="0" applyFont="1" applyFill="1" applyBorder="1" applyAlignment="1">
      <alignment wrapText="1"/>
    </xf>
    <xf numFmtId="165" fontId="0" fillId="0" borderId="0" xfId="1" applyNumberFormat="1" applyFont="1" applyFill="1" applyBorder="1"/>
    <xf numFmtId="1" fontId="2" fillId="0" borderId="0" xfId="0" applyNumberFormat="1" applyFont="1"/>
    <xf numFmtId="1" fontId="3" fillId="2" borderId="0" xfId="0" applyNumberFormat="1" applyFont="1" applyFill="1" applyAlignment="1">
      <alignment wrapText="1"/>
    </xf>
    <xf numFmtId="1" fontId="0" fillId="0" borderId="0" xfId="0" applyNumberFormat="1"/>
    <xf numFmtId="165" fontId="0" fillId="3" borderId="1" xfId="0" applyNumberForma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65" fontId="0" fillId="3" borderId="0" xfId="0" applyNumberFormat="1" applyFill="1" applyAlignment="1">
      <alignment wrapText="1"/>
    </xf>
    <xf numFmtId="165" fontId="0" fillId="0" borderId="0" xfId="0" applyNumberFormat="1" applyAlignment="1">
      <alignment wrapText="1"/>
    </xf>
    <xf numFmtId="165" fontId="0" fillId="3" borderId="3" xfId="0" applyNumberFormat="1" applyFill="1" applyBorder="1" applyAlignment="1">
      <alignment wrapText="1"/>
    </xf>
    <xf numFmtId="165" fontId="0" fillId="3" borderId="1" xfId="0" applyNumberFormat="1" applyFill="1" applyBorder="1"/>
    <xf numFmtId="165" fontId="0" fillId="3" borderId="2" xfId="0" applyNumberFormat="1" applyFill="1" applyBorder="1"/>
    <xf numFmtId="165" fontId="0" fillId="0" borderId="3" xfId="0" applyNumberFormat="1" applyBorder="1" applyAlignment="1">
      <alignment wrapText="1"/>
    </xf>
    <xf numFmtId="165" fontId="0" fillId="0" borderId="1" xfId="0" applyNumberFormat="1" applyBorder="1"/>
    <xf numFmtId="165" fontId="0" fillId="0" borderId="0" xfId="0" applyNumberFormat="1"/>
    <xf numFmtId="165" fontId="2" fillId="0" borderId="0" xfId="0" applyNumberFormat="1" applyFont="1" applyAlignment="1">
      <alignment wrapText="1"/>
    </xf>
    <xf numFmtId="165" fontId="0" fillId="3" borderId="6" xfId="1" applyNumberFormat="1" applyFont="1" applyFill="1" applyBorder="1"/>
    <xf numFmtId="165" fontId="0" fillId="0" borderId="6" xfId="1" applyNumberFormat="1" applyFont="1" applyBorder="1"/>
    <xf numFmtId="165" fontId="0" fillId="0" borderId="7" xfId="0" applyNumberFormat="1" applyBorder="1" applyAlignment="1">
      <alignment wrapText="1"/>
    </xf>
    <xf numFmtId="165" fontId="0" fillId="0" borderId="2" xfId="0" applyNumberFormat="1" applyBorder="1"/>
  </cellXfs>
  <cellStyles count="2">
    <cellStyle name="Comma" xfId="1" builtinId="3"/>
    <cellStyle name="Normal" xfId="0" builtinId="0"/>
  </cellStyles>
  <dxfs count="12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border outline="0">
        <top style="thin">
          <color theme="4" tint="0.39997558519241921"/>
        </top>
      </border>
    </dxf>
    <dxf>
      <numFmt numFmtId="165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9A7432-6CE6-4A46-BE2D-E2B46722E41A}" name="Table1" displayName="Table1" ref="A3:I49" totalsRowShown="0" headerRowDxfId="11" dataDxfId="10" tableBorderDxfId="9">
  <autoFilter ref="A3:I49" xr:uid="{4B9A7432-6CE6-4A46-BE2D-E2B46722E41A}"/>
  <tableColumns count="9">
    <tableColumn id="1" xr3:uid="{C89C7BC8-9854-4647-9D4B-D0B53A32DD4F}" name="Member" dataDxfId="8"/>
    <tableColumn id="9" xr3:uid="{15CDDC82-E849-4D7D-8A12-2D55B966F00D}" name="# Construction Jobs- Completed Housing Projects" dataDxfId="7"/>
    <tableColumn id="4" xr3:uid="{1284D3BE-BAA3-46A8-AEB7-043BFA9AB948}" name="# Construction Jobs- Completed Mixed-Use Projects" dataDxfId="6">
      <calculatedColumnFormula>300*1.61</calculatedColumnFormula>
    </tableColumn>
    <tableColumn id="2" xr3:uid="{4288537D-46C6-44A8-B67B-07DADBE6898E}" name="# Construction Jobs- Completed Commercial Projects" dataDxfId="5">
      <calculatedColumnFormula>11378300/71000</calculatedColumnFormula>
    </tableColumn>
    <tableColumn id="3" xr3:uid="{99444CC2-B687-461F-B165-7D8A253F07F7}" name="# Construction Jobs- Completed Open Space Projects" dataDxfId="4">
      <calculatedColumnFormula>1350000/71000</calculatedColumnFormula>
    </tableColumn>
    <tableColumn id="5" xr3:uid="{4E84498D-D935-49CE-91D6-24442FC1E16A}" name="Jobs Through Development of Commercial Space" dataDxfId="3"/>
    <tableColumn id="6" xr3:uid="{4FB608C2-25C4-426A-9944-23FCF912978C}" name="Jobs Through Small Business Assistance" dataDxfId="2"/>
    <tableColumn id="7" xr3:uid="{CF169978-7853-4786-BAD5-779186D0E977}" name="Jobs Through Workforce Development" dataDxfId="1"/>
    <tableColumn id="8" xr3:uid="{0CF55D68-D23D-4535-AA98-35CCC79ACFCA}" name="Total # of Job Opportunities Created or Preserve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7A384-C079-0646-924A-C9D969E0C784}">
  <dimension ref="A1:K49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18" sqref="A18"/>
    </sheetView>
  </sheetViews>
  <sheetFormatPr defaultColWidth="11" defaultRowHeight="15.75" x14ac:dyDescent="0.5"/>
  <cols>
    <col min="1" max="1" width="48.25" style="1" customWidth="1"/>
    <col min="2" max="2" width="15.625" style="1" customWidth="1"/>
    <col min="3" max="3" width="16.25" style="1" customWidth="1"/>
    <col min="4" max="4" width="17.75" style="16" customWidth="1"/>
    <col min="5" max="5" width="15.625" style="1" customWidth="1"/>
    <col min="6" max="6" width="19.375" customWidth="1"/>
    <col min="7" max="7" width="18.875" customWidth="1"/>
    <col min="8" max="8" width="17.75" customWidth="1"/>
    <col min="9" max="9" width="19.25" customWidth="1"/>
  </cols>
  <sheetData>
    <row r="1" spans="1:11" x14ac:dyDescent="0.5">
      <c r="A1" s="3" t="s">
        <v>54</v>
      </c>
      <c r="B1" s="3"/>
      <c r="C1" s="3"/>
      <c r="D1" s="14"/>
      <c r="E1" s="3"/>
    </row>
    <row r="2" spans="1:11" x14ac:dyDescent="0.5">
      <c r="A2" s="1" t="s">
        <v>55</v>
      </c>
    </row>
    <row r="3" spans="1:11" ht="63" x14ac:dyDescent="0.5">
      <c r="A3" s="7" t="s">
        <v>0</v>
      </c>
      <c r="B3" s="12" t="s">
        <v>1</v>
      </c>
      <c r="C3" s="12" t="s">
        <v>2</v>
      </c>
      <c r="D3" s="15" t="s">
        <v>3</v>
      </c>
      <c r="E3" s="12" t="s">
        <v>4</v>
      </c>
      <c r="F3" s="8" t="s">
        <v>5</v>
      </c>
      <c r="G3" s="8" t="s">
        <v>6</v>
      </c>
      <c r="H3" s="8" t="s">
        <v>7</v>
      </c>
      <c r="I3" s="9" t="s">
        <v>8</v>
      </c>
      <c r="J3" s="2"/>
      <c r="K3" s="2"/>
    </row>
    <row r="4" spans="1:11" x14ac:dyDescent="0.5">
      <c r="A4" s="21" t="s">
        <v>9</v>
      </c>
      <c r="B4" s="28">
        <v>0</v>
      </c>
      <c r="C4" s="17">
        <v>0</v>
      </c>
      <c r="D4" s="17">
        <v>0</v>
      </c>
      <c r="E4" s="17">
        <v>0</v>
      </c>
      <c r="F4" s="6">
        <v>0</v>
      </c>
      <c r="G4" s="6">
        <v>0</v>
      </c>
      <c r="H4" s="22">
        <v>6</v>
      </c>
      <c r="I4" s="23">
        <f>SUM(Table1[[#This Row],['# Construction Jobs- Completed Housing Projects]:[Jobs Through Workforce Development]])</f>
        <v>6</v>
      </c>
    </row>
    <row r="5" spans="1:11" ht="31.5" x14ac:dyDescent="0.5">
      <c r="A5" s="24" t="s">
        <v>10</v>
      </c>
      <c r="B5" s="29">
        <v>0</v>
      </c>
      <c r="C5" s="18">
        <v>0</v>
      </c>
      <c r="D5" s="18">
        <v>0</v>
      </c>
      <c r="E5" s="18">
        <v>0</v>
      </c>
      <c r="F5" s="11">
        <v>0</v>
      </c>
      <c r="G5" s="25">
        <v>75</v>
      </c>
      <c r="H5" s="25">
        <v>3</v>
      </c>
      <c r="I5" s="31">
        <f>SUM(Table1[[#This Row],['# Construction Jobs- Completed Housing Projects]:[Jobs Through Workforce Development]])</f>
        <v>78</v>
      </c>
    </row>
    <row r="6" spans="1:11" x14ac:dyDescent="0.5">
      <c r="A6" s="21" t="s">
        <v>11</v>
      </c>
      <c r="B6" s="28">
        <f>15*1.61</f>
        <v>24.150000000000002</v>
      </c>
      <c r="C6" s="17">
        <v>0</v>
      </c>
      <c r="D6" s="17">
        <v>0</v>
      </c>
      <c r="E6" s="17">
        <v>0</v>
      </c>
      <c r="F6" s="6">
        <v>0</v>
      </c>
      <c r="G6" s="6">
        <v>0</v>
      </c>
      <c r="H6" s="6">
        <v>0</v>
      </c>
      <c r="I6" s="23">
        <f>SUM(Table1[[#This Row],['# Construction Jobs- Completed Housing Projects]:[Jobs Through Workforce Development]])</f>
        <v>24.150000000000002</v>
      </c>
    </row>
    <row r="7" spans="1:11" x14ac:dyDescent="0.5">
      <c r="A7" s="21" t="s">
        <v>12</v>
      </c>
      <c r="B7" s="28">
        <v>0</v>
      </c>
      <c r="C7" s="17">
        <v>0</v>
      </c>
      <c r="D7" s="17">
        <v>0</v>
      </c>
      <c r="E7" s="17">
        <v>0</v>
      </c>
      <c r="F7" s="6">
        <v>0</v>
      </c>
      <c r="G7" s="22">
        <v>12</v>
      </c>
      <c r="H7" s="6">
        <v>0</v>
      </c>
      <c r="I7" s="23">
        <f>SUM(Table1[[#This Row],['# Construction Jobs- Completed Housing Projects]:[Jobs Through Workforce Development]])</f>
        <v>12</v>
      </c>
    </row>
    <row r="8" spans="1:11" x14ac:dyDescent="0.5">
      <c r="A8" s="24" t="s">
        <v>13</v>
      </c>
      <c r="B8" s="29">
        <v>0</v>
      </c>
      <c r="C8" s="18">
        <v>0</v>
      </c>
      <c r="D8" s="18">
        <v>0</v>
      </c>
      <c r="E8" s="18">
        <v>0</v>
      </c>
      <c r="F8" s="11">
        <v>0</v>
      </c>
      <c r="G8" s="25">
        <v>239</v>
      </c>
      <c r="H8" s="11">
        <v>0</v>
      </c>
      <c r="I8" s="31">
        <f>SUM(Table1[[#This Row],['# Construction Jobs- Completed Housing Projects]:[Jobs Through Workforce Development]])</f>
        <v>239</v>
      </c>
    </row>
    <row r="9" spans="1:11" x14ac:dyDescent="0.5">
      <c r="A9" s="24" t="s">
        <v>14</v>
      </c>
      <c r="B9" s="29">
        <v>0</v>
      </c>
      <c r="C9" s="18">
        <v>0</v>
      </c>
      <c r="D9" s="18">
        <v>0</v>
      </c>
      <c r="E9" s="18">
        <v>0</v>
      </c>
      <c r="F9" s="11">
        <v>0</v>
      </c>
      <c r="G9" s="25">
        <v>29</v>
      </c>
      <c r="H9" s="25">
        <v>19</v>
      </c>
      <c r="I9" s="31">
        <f>SUM(Table1[[#This Row],['# Construction Jobs- Completed Housing Projects]:[Jobs Through Workforce Development]])</f>
        <v>48</v>
      </c>
    </row>
    <row r="10" spans="1:11" x14ac:dyDescent="0.5">
      <c r="A10" s="21" t="s">
        <v>15</v>
      </c>
      <c r="B10" s="28">
        <v>0</v>
      </c>
      <c r="C10" s="17">
        <v>0</v>
      </c>
      <c r="D10" s="17">
        <v>0</v>
      </c>
      <c r="E10" s="17">
        <v>0</v>
      </c>
      <c r="F10" s="6">
        <v>0</v>
      </c>
      <c r="G10" s="22">
        <v>38</v>
      </c>
      <c r="H10" s="6">
        <v>0</v>
      </c>
      <c r="I10" s="23">
        <f>SUM(Table1[[#This Row],['# Construction Jobs- Completed Housing Projects]:[Jobs Through Workforce Development]])</f>
        <v>38</v>
      </c>
    </row>
    <row r="11" spans="1:11" x14ac:dyDescent="0.5">
      <c r="A11" s="24" t="s">
        <v>16</v>
      </c>
      <c r="B11" s="29">
        <v>0</v>
      </c>
      <c r="C11" s="18">
        <v>0</v>
      </c>
      <c r="D11" s="18">
        <v>0</v>
      </c>
      <c r="E11" s="18">
        <v>0</v>
      </c>
      <c r="F11" s="11">
        <v>0</v>
      </c>
      <c r="G11" s="25">
        <v>132</v>
      </c>
      <c r="H11" s="25">
        <v>136</v>
      </c>
      <c r="I11" s="31">
        <f>SUM(Table1[[#This Row],['# Construction Jobs- Completed Housing Projects]:[Jobs Through Workforce Development]])</f>
        <v>268</v>
      </c>
    </row>
    <row r="12" spans="1:11" x14ac:dyDescent="0.5">
      <c r="A12" s="21" t="s">
        <v>17</v>
      </c>
      <c r="B12" s="28">
        <v>0</v>
      </c>
      <c r="C12" s="17">
        <v>0</v>
      </c>
      <c r="D12" s="17">
        <f>14413009/71000</f>
        <v>203.00012676056338</v>
      </c>
      <c r="E12" s="17">
        <v>0</v>
      </c>
      <c r="F12" s="22">
        <v>60</v>
      </c>
      <c r="G12" s="22">
        <v>222</v>
      </c>
      <c r="H12" s="22">
        <v>58</v>
      </c>
      <c r="I12" s="23">
        <f>SUM(Table1[[#This Row],['# Construction Jobs- Completed Housing Projects]:[Jobs Through Workforce Development]])</f>
        <v>543.00012676056338</v>
      </c>
    </row>
    <row r="13" spans="1:11" x14ac:dyDescent="0.5">
      <c r="A13" s="24" t="s">
        <v>18</v>
      </c>
      <c r="B13" s="29">
        <v>0</v>
      </c>
      <c r="C13" s="18">
        <v>0</v>
      </c>
      <c r="D13" s="18">
        <v>0</v>
      </c>
      <c r="E13" s="18">
        <v>0</v>
      </c>
      <c r="F13" s="11">
        <v>0</v>
      </c>
      <c r="G13" s="25">
        <v>5</v>
      </c>
      <c r="H13" s="11">
        <v>0</v>
      </c>
      <c r="I13" s="31">
        <f>SUM(Table1[[#This Row],['# Construction Jobs- Completed Housing Projects]:[Jobs Through Workforce Development]])</f>
        <v>5</v>
      </c>
    </row>
    <row r="14" spans="1:11" x14ac:dyDescent="0.5">
      <c r="A14" s="24" t="s">
        <v>19</v>
      </c>
      <c r="B14" s="29">
        <v>0</v>
      </c>
      <c r="C14" s="18">
        <v>0</v>
      </c>
      <c r="D14" s="18">
        <v>0</v>
      </c>
      <c r="E14" s="18">
        <v>0</v>
      </c>
      <c r="F14" s="11">
        <v>0</v>
      </c>
      <c r="G14" s="11">
        <v>0</v>
      </c>
      <c r="H14" s="25">
        <v>15</v>
      </c>
      <c r="I14" s="31">
        <f>SUM(Table1[[#This Row],['# Construction Jobs- Completed Housing Projects]:[Jobs Through Workforce Development]])</f>
        <v>15</v>
      </c>
    </row>
    <row r="15" spans="1:11" x14ac:dyDescent="0.5">
      <c r="A15" s="21" t="s">
        <v>20</v>
      </c>
      <c r="B15" s="28">
        <v>0</v>
      </c>
      <c r="C15" s="17">
        <v>0</v>
      </c>
      <c r="D15" s="17">
        <v>0</v>
      </c>
      <c r="E15" s="17">
        <v>0</v>
      </c>
      <c r="F15" s="6">
        <v>0</v>
      </c>
      <c r="G15" s="22">
        <v>221</v>
      </c>
      <c r="H15" s="6">
        <v>0</v>
      </c>
      <c r="I15" s="23">
        <f>SUM(Table1[[#This Row],['# Construction Jobs- Completed Housing Projects]:[Jobs Through Workforce Development]])</f>
        <v>221</v>
      </c>
    </row>
    <row r="16" spans="1:11" x14ac:dyDescent="0.5">
      <c r="A16" s="24" t="s">
        <v>21</v>
      </c>
      <c r="B16" s="29">
        <v>0</v>
      </c>
      <c r="C16" s="18">
        <v>0</v>
      </c>
      <c r="D16" s="18">
        <v>0</v>
      </c>
      <c r="E16" s="18">
        <f t="shared" ref="E16" si="0">1350000/71000</f>
        <v>19.014084507042252</v>
      </c>
      <c r="F16" s="11">
        <v>0</v>
      </c>
      <c r="G16" s="11">
        <v>0</v>
      </c>
      <c r="H16" s="11">
        <v>0</v>
      </c>
      <c r="I16" s="31">
        <f>SUM(Table1[[#This Row],['# Construction Jobs- Completed Housing Projects]:[Jobs Through Workforce Development]])</f>
        <v>19.014084507042252</v>
      </c>
    </row>
    <row r="17" spans="1:9" x14ac:dyDescent="0.5">
      <c r="A17" s="21" t="s">
        <v>56</v>
      </c>
      <c r="B17" s="28">
        <f>38*1.61</f>
        <v>61.180000000000007</v>
      </c>
      <c r="C17" s="17">
        <v>0</v>
      </c>
      <c r="D17" s="17">
        <v>0</v>
      </c>
      <c r="E17" s="17">
        <v>0</v>
      </c>
      <c r="F17" s="6">
        <v>0</v>
      </c>
      <c r="G17" s="6">
        <v>0</v>
      </c>
      <c r="H17" s="6">
        <v>0</v>
      </c>
      <c r="I17" s="23">
        <f>SUM(Table1[[#This Row],['# Construction Jobs- Completed Housing Projects]:[Jobs Through Workforce Development]])</f>
        <v>61.180000000000007</v>
      </c>
    </row>
    <row r="18" spans="1:9" x14ac:dyDescent="0.5">
      <c r="A18" s="24" t="s">
        <v>22</v>
      </c>
      <c r="B18" s="29">
        <v>0</v>
      </c>
      <c r="C18" s="18">
        <v>0</v>
      </c>
      <c r="D18" s="18">
        <v>0</v>
      </c>
      <c r="E18" s="18">
        <v>0</v>
      </c>
      <c r="F18" s="11">
        <v>0</v>
      </c>
      <c r="G18" s="25">
        <v>39</v>
      </c>
      <c r="H18" s="11">
        <v>0</v>
      </c>
      <c r="I18" s="31">
        <f>SUM(Table1[[#This Row],['# Construction Jobs- Completed Housing Projects]:[Jobs Through Workforce Development]])</f>
        <v>39</v>
      </c>
    </row>
    <row r="19" spans="1:9" x14ac:dyDescent="0.5">
      <c r="A19" s="21" t="s">
        <v>23</v>
      </c>
      <c r="B19" s="28">
        <f>42*1.61</f>
        <v>67.62</v>
      </c>
      <c r="C19" s="17">
        <v>0</v>
      </c>
      <c r="D19" s="17">
        <v>0</v>
      </c>
      <c r="E19" s="17">
        <v>0</v>
      </c>
      <c r="F19" s="6">
        <v>0</v>
      </c>
      <c r="G19" s="6">
        <v>0</v>
      </c>
      <c r="H19" s="22">
        <v>22</v>
      </c>
      <c r="I19" s="23">
        <f>SUM(Table1[[#This Row],['# Construction Jobs- Completed Housing Projects]:[Jobs Through Workforce Development]])</f>
        <v>89.62</v>
      </c>
    </row>
    <row r="20" spans="1:9" x14ac:dyDescent="0.5">
      <c r="A20" s="24" t="s">
        <v>24</v>
      </c>
      <c r="B20" s="29">
        <v>0</v>
      </c>
      <c r="C20" s="18">
        <f t="shared" ref="C20" si="1">300*1.61</f>
        <v>483.00000000000006</v>
      </c>
      <c r="D20" s="18">
        <v>0</v>
      </c>
      <c r="E20" s="18">
        <v>0</v>
      </c>
      <c r="F20" s="11">
        <v>0</v>
      </c>
      <c r="G20" s="11">
        <v>0</v>
      </c>
      <c r="H20" s="11">
        <v>0</v>
      </c>
      <c r="I20" s="31">
        <f>SUM(Table1[[#This Row],['# Construction Jobs- Completed Housing Projects]:[Jobs Through Workforce Development]])</f>
        <v>483.00000000000006</v>
      </c>
    </row>
    <row r="21" spans="1:9" x14ac:dyDescent="0.5">
      <c r="A21" s="24" t="s">
        <v>25</v>
      </c>
      <c r="B21" s="29">
        <v>0</v>
      </c>
      <c r="C21" s="18">
        <v>0</v>
      </c>
      <c r="D21" s="18">
        <v>0</v>
      </c>
      <c r="E21" s="18">
        <v>0</v>
      </c>
      <c r="F21" s="11">
        <v>0</v>
      </c>
      <c r="G21" s="5">
        <v>0</v>
      </c>
      <c r="H21" s="5">
        <v>11</v>
      </c>
      <c r="I21" s="31">
        <f>SUM(Table1[[#This Row],['# Construction Jobs- Completed Housing Projects]:[Jobs Through Workforce Development]])</f>
        <v>11</v>
      </c>
    </row>
    <row r="22" spans="1:9" x14ac:dyDescent="0.5">
      <c r="A22" s="21" t="s">
        <v>26</v>
      </c>
      <c r="B22" s="28">
        <v>1.61</v>
      </c>
      <c r="C22" s="17">
        <v>0</v>
      </c>
      <c r="D22" s="17">
        <v>0</v>
      </c>
      <c r="E22" s="17">
        <v>0</v>
      </c>
      <c r="F22" s="6">
        <v>0</v>
      </c>
      <c r="G22" s="6">
        <v>0</v>
      </c>
      <c r="H22" s="6">
        <v>0</v>
      </c>
      <c r="I22" s="23">
        <f>SUM(Table1[[#This Row],['# Construction Jobs- Completed Housing Projects]:[Jobs Through Workforce Development]])</f>
        <v>1.61</v>
      </c>
    </row>
    <row r="23" spans="1:9" x14ac:dyDescent="0.5">
      <c r="A23" s="24" t="s">
        <v>27</v>
      </c>
      <c r="B23" s="29">
        <f>146*1.61</f>
        <v>235.06</v>
      </c>
      <c r="C23" s="18">
        <v>0</v>
      </c>
      <c r="D23" s="18">
        <v>0</v>
      </c>
      <c r="E23" s="18">
        <v>0</v>
      </c>
      <c r="F23" s="11">
        <v>0</v>
      </c>
      <c r="G23" s="5">
        <v>0</v>
      </c>
      <c r="H23" s="5">
        <v>0</v>
      </c>
      <c r="I23" s="31">
        <f>SUM(Table1[[#This Row],['# Construction Jobs- Completed Housing Projects]:[Jobs Through Workforce Development]])</f>
        <v>235.06</v>
      </c>
    </row>
    <row r="24" spans="1:9" x14ac:dyDescent="0.5">
      <c r="A24" s="21" t="s">
        <v>28</v>
      </c>
      <c r="B24" s="28">
        <f>22*1.61</f>
        <v>35.42</v>
      </c>
      <c r="C24" s="17">
        <v>0</v>
      </c>
      <c r="D24" s="17">
        <v>0</v>
      </c>
      <c r="E24" s="17">
        <v>0</v>
      </c>
      <c r="F24" s="6">
        <v>0</v>
      </c>
      <c r="G24" s="6">
        <v>0</v>
      </c>
      <c r="H24" s="6">
        <v>0</v>
      </c>
      <c r="I24" s="23">
        <f>SUM(Table1[[#This Row],['# Construction Jobs- Completed Housing Projects]:[Jobs Through Workforce Development]])</f>
        <v>35.42</v>
      </c>
    </row>
    <row r="25" spans="1:9" x14ac:dyDescent="0.5">
      <c r="A25" s="24" t="s">
        <v>29</v>
      </c>
      <c r="B25" s="29">
        <f>44*1.61</f>
        <v>70.84</v>
      </c>
      <c r="C25" s="18">
        <v>0</v>
      </c>
      <c r="D25" s="18">
        <v>0</v>
      </c>
      <c r="E25" s="18">
        <v>0</v>
      </c>
      <c r="F25" s="11">
        <v>0</v>
      </c>
      <c r="G25" s="5">
        <v>213</v>
      </c>
      <c r="H25" s="5">
        <v>44</v>
      </c>
      <c r="I25" s="31">
        <f>SUM(Table1[[#This Row],['# Construction Jobs- Completed Housing Projects]:[Jobs Through Workforce Development]])</f>
        <v>327.84000000000003</v>
      </c>
    </row>
    <row r="26" spans="1:9" x14ac:dyDescent="0.5">
      <c r="A26" s="21" t="s">
        <v>30</v>
      </c>
      <c r="B26" s="28">
        <v>0</v>
      </c>
      <c r="C26" s="17">
        <v>0</v>
      </c>
      <c r="D26" s="17">
        <v>0</v>
      </c>
      <c r="E26" s="17">
        <v>0</v>
      </c>
      <c r="F26" s="6">
        <v>0</v>
      </c>
      <c r="G26" s="6">
        <v>0</v>
      </c>
      <c r="H26" s="6">
        <v>33</v>
      </c>
      <c r="I26" s="23">
        <f>SUM(Table1[[#This Row],['# Construction Jobs- Completed Housing Projects]:[Jobs Through Workforce Development]])</f>
        <v>33</v>
      </c>
    </row>
    <row r="27" spans="1:9" x14ac:dyDescent="0.5">
      <c r="A27" s="24" t="s">
        <v>31</v>
      </c>
      <c r="B27" s="29">
        <v>0</v>
      </c>
      <c r="C27" s="18">
        <v>0</v>
      </c>
      <c r="D27" s="18">
        <v>0</v>
      </c>
      <c r="E27" s="18">
        <v>0</v>
      </c>
      <c r="F27" s="11">
        <v>0</v>
      </c>
      <c r="G27" s="5">
        <v>0</v>
      </c>
      <c r="H27" s="5">
        <v>14</v>
      </c>
      <c r="I27" s="31">
        <f>SUM(Table1[[#This Row],['# Construction Jobs- Completed Housing Projects]:[Jobs Through Workforce Development]])</f>
        <v>14</v>
      </c>
    </row>
    <row r="28" spans="1:9" x14ac:dyDescent="0.5">
      <c r="A28" s="24" t="s">
        <v>32</v>
      </c>
      <c r="B28" s="29">
        <v>0</v>
      </c>
      <c r="C28" s="18">
        <v>0</v>
      </c>
      <c r="D28" s="18">
        <v>0</v>
      </c>
      <c r="E28" s="18">
        <v>0</v>
      </c>
      <c r="F28" s="11">
        <v>0</v>
      </c>
      <c r="G28" s="5">
        <v>0</v>
      </c>
      <c r="H28" s="5">
        <v>26</v>
      </c>
      <c r="I28" s="31">
        <f>SUM(Table1[[#This Row],['# Construction Jobs- Completed Housing Projects]:[Jobs Through Workforce Development]])</f>
        <v>26</v>
      </c>
    </row>
    <row r="29" spans="1:9" x14ac:dyDescent="0.5">
      <c r="A29" s="21" t="s">
        <v>33</v>
      </c>
      <c r="B29" s="28">
        <v>0</v>
      </c>
      <c r="C29" s="17">
        <v>0</v>
      </c>
      <c r="D29" s="17">
        <v>0</v>
      </c>
      <c r="E29" s="17">
        <v>0</v>
      </c>
      <c r="F29" s="6">
        <v>0</v>
      </c>
      <c r="G29" s="6">
        <v>6</v>
      </c>
      <c r="H29" s="6">
        <v>0</v>
      </c>
      <c r="I29" s="23">
        <f>SUM(Table1[[#This Row],['# Construction Jobs- Completed Housing Projects]:[Jobs Through Workforce Development]])</f>
        <v>6</v>
      </c>
    </row>
    <row r="30" spans="1:9" x14ac:dyDescent="0.5">
      <c r="A30" s="21" t="s">
        <v>34</v>
      </c>
      <c r="B30" s="28">
        <v>0</v>
      </c>
      <c r="C30" s="17">
        <v>0</v>
      </c>
      <c r="D30" s="17">
        <v>0</v>
      </c>
      <c r="E30" s="17">
        <v>0</v>
      </c>
      <c r="F30" s="6">
        <v>0</v>
      </c>
      <c r="G30" s="6">
        <v>572</v>
      </c>
      <c r="H30" s="6">
        <v>0</v>
      </c>
      <c r="I30" s="23">
        <f>SUM(Table1[[#This Row],['# Construction Jobs- Completed Housing Projects]:[Jobs Through Workforce Development]])</f>
        <v>572</v>
      </c>
    </row>
    <row r="31" spans="1:9" x14ac:dyDescent="0.5">
      <c r="A31" s="24" t="s">
        <v>35</v>
      </c>
      <c r="B31" s="29">
        <f>91*1.61</f>
        <v>146.51000000000002</v>
      </c>
      <c r="C31" s="18">
        <v>0</v>
      </c>
      <c r="D31" s="18">
        <v>0</v>
      </c>
      <c r="E31" s="18">
        <v>0</v>
      </c>
      <c r="F31" s="11">
        <v>0</v>
      </c>
      <c r="G31" s="5">
        <v>2</v>
      </c>
      <c r="H31" s="11">
        <v>0</v>
      </c>
      <c r="I31" s="31">
        <f>SUM(Table1[[#This Row],['# Construction Jobs- Completed Housing Projects]:[Jobs Through Workforce Development]])</f>
        <v>148.51000000000002</v>
      </c>
    </row>
    <row r="32" spans="1:9" x14ac:dyDescent="0.5">
      <c r="A32" s="21" t="s">
        <v>36</v>
      </c>
      <c r="B32" s="28">
        <f>2*1.61</f>
        <v>3.22</v>
      </c>
      <c r="C32" s="17">
        <v>0</v>
      </c>
      <c r="D32" s="17">
        <v>0</v>
      </c>
      <c r="E32" s="17">
        <v>0</v>
      </c>
      <c r="F32" s="6">
        <v>0</v>
      </c>
      <c r="G32" s="6">
        <v>234</v>
      </c>
      <c r="H32" s="6">
        <v>0</v>
      </c>
      <c r="I32" s="23">
        <f>SUM(Table1[[#This Row],['# Construction Jobs- Completed Housing Projects]:[Jobs Through Workforce Development]])</f>
        <v>237.22</v>
      </c>
    </row>
    <row r="33" spans="1:9" x14ac:dyDescent="0.5">
      <c r="A33" s="24" t="s">
        <v>37</v>
      </c>
      <c r="B33" s="29">
        <v>0</v>
      </c>
      <c r="C33" s="18">
        <v>0</v>
      </c>
      <c r="D33" s="18">
        <v>0</v>
      </c>
      <c r="E33" s="18">
        <v>0</v>
      </c>
      <c r="F33" s="11">
        <v>0</v>
      </c>
      <c r="G33" s="5">
        <v>12</v>
      </c>
      <c r="H33" s="5">
        <v>8</v>
      </c>
      <c r="I33" s="31">
        <f>SUM(Table1[[#This Row],['# Construction Jobs- Completed Housing Projects]:[Jobs Through Workforce Development]])</f>
        <v>20</v>
      </c>
    </row>
    <row r="34" spans="1:9" x14ac:dyDescent="0.5">
      <c r="A34" s="21" t="s">
        <v>38</v>
      </c>
      <c r="B34" s="28">
        <v>0</v>
      </c>
      <c r="C34" s="19">
        <f>195*1.61</f>
        <v>313.95000000000005</v>
      </c>
      <c r="D34" s="19">
        <v>0</v>
      </c>
      <c r="E34" s="19">
        <v>0</v>
      </c>
      <c r="F34" s="10">
        <v>58</v>
      </c>
      <c r="G34" s="10">
        <v>0</v>
      </c>
      <c r="H34" s="6">
        <v>0</v>
      </c>
      <c r="I34" s="23">
        <f>SUM(Table1[[#This Row],['# Construction Jobs- Completed Housing Projects]:[Jobs Through Workforce Development]])</f>
        <v>371.95000000000005</v>
      </c>
    </row>
    <row r="35" spans="1:9" x14ac:dyDescent="0.5">
      <c r="A35" s="21" t="s">
        <v>39</v>
      </c>
      <c r="B35" s="28">
        <v>0</v>
      </c>
      <c r="C35" s="17">
        <v>0</v>
      </c>
      <c r="D35" s="17">
        <v>0</v>
      </c>
      <c r="E35" s="17">
        <v>0</v>
      </c>
      <c r="F35" s="6">
        <v>0</v>
      </c>
      <c r="G35" s="26">
        <v>98</v>
      </c>
      <c r="H35" s="6">
        <v>0</v>
      </c>
      <c r="I35" s="23">
        <f>SUM(Table1[[#This Row],['# Construction Jobs- Completed Housing Projects]:[Jobs Through Workforce Development]])</f>
        <v>98</v>
      </c>
    </row>
    <row r="36" spans="1:9" x14ac:dyDescent="0.5">
      <c r="A36" s="24" t="s">
        <v>40</v>
      </c>
      <c r="B36" s="29">
        <v>0</v>
      </c>
      <c r="C36" s="18">
        <v>0</v>
      </c>
      <c r="D36" s="18">
        <v>0</v>
      </c>
      <c r="E36" s="18">
        <v>0</v>
      </c>
      <c r="F36" s="11">
        <v>0</v>
      </c>
      <c r="G36" s="26">
        <v>71</v>
      </c>
      <c r="H36" s="26">
        <v>17</v>
      </c>
      <c r="I36" s="31">
        <f>SUM(Table1[[#This Row],['# Construction Jobs- Completed Housing Projects]:[Jobs Through Workforce Development]])</f>
        <v>88</v>
      </c>
    </row>
    <row r="37" spans="1:9" x14ac:dyDescent="0.5">
      <c r="A37" s="24" t="s">
        <v>41</v>
      </c>
      <c r="B37" s="29">
        <f>15*1.61</f>
        <v>24.150000000000002</v>
      </c>
      <c r="C37" s="18">
        <v>0</v>
      </c>
      <c r="D37" s="18">
        <v>0</v>
      </c>
      <c r="E37" s="18">
        <v>0</v>
      </c>
      <c r="F37" s="11">
        <v>0</v>
      </c>
      <c r="G37" s="11">
        <v>0</v>
      </c>
      <c r="H37" s="26">
        <v>52</v>
      </c>
      <c r="I37" s="31">
        <f>SUM(Table1[[#This Row],['# Construction Jobs- Completed Housing Projects]:[Jobs Through Workforce Development]])</f>
        <v>76.150000000000006</v>
      </c>
    </row>
    <row r="38" spans="1:9" x14ac:dyDescent="0.5">
      <c r="A38" s="24" t="s">
        <v>42</v>
      </c>
      <c r="B38" s="29">
        <f>45*1.61</f>
        <v>72.45</v>
      </c>
      <c r="C38" s="18">
        <v>0</v>
      </c>
      <c r="D38" s="18">
        <f t="shared" ref="D38" si="2">11378300/71000</f>
        <v>160.25774647887323</v>
      </c>
      <c r="E38" s="18">
        <v>0</v>
      </c>
      <c r="F38" s="11">
        <v>0</v>
      </c>
      <c r="G38" s="26">
        <v>18</v>
      </c>
      <c r="H38" s="26">
        <v>26</v>
      </c>
      <c r="I38" s="31">
        <f>SUM(Table1[[#This Row],['# Construction Jobs- Completed Housing Projects]:[Jobs Through Workforce Development]])</f>
        <v>276.70774647887322</v>
      </c>
    </row>
    <row r="39" spans="1:9" ht="31.5" x14ac:dyDescent="0.5">
      <c r="A39" s="21" t="s">
        <v>43</v>
      </c>
      <c r="B39" s="28">
        <v>0</v>
      </c>
      <c r="C39" s="17">
        <v>0</v>
      </c>
      <c r="D39" s="17">
        <v>0</v>
      </c>
      <c r="E39" s="17">
        <v>0</v>
      </c>
      <c r="F39" s="6">
        <v>0</v>
      </c>
      <c r="G39" s="26">
        <v>142</v>
      </c>
      <c r="H39" s="26">
        <v>36</v>
      </c>
      <c r="I39" s="23">
        <f>SUM(Table1[[#This Row],['# Construction Jobs- Completed Housing Projects]:[Jobs Through Workforce Development]])</f>
        <v>178</v>
      </c>
    </row>
    <row r="40" spans="1:9" x14ac:dyDescent="0.5">
      <c r="A40" s="24" t="s">
        <v>44</v>
      </c>
      <c r="B40" s="29">
        <f>21*1.61</f>
        <v>33.81</v>
      </c>
      <c r="C40" s="18">
        <v>0</v>
      </c>
      <c r="D40" s="18">
        <v>0</v>
      </c>
      <c r="E40" s="18">
        <v>0</v>
      </c>
      <c r="F40" s="11">
        <v>0</v>
      </c>
      <c r="G40" s="26">
        <v>8</v>
      </c>
      <c r="H40" s="11">
        <v>0</v>
      </c>
      <c r="I40" s="31">
        <f>SUM(Table1[[#This Row],['# Construction Jobs- Completed Housing Projects]:[Jobs Through Workforce Development]])</f>
        <v>41.81</v>
      </c>
    </row>
    <row r="41" spans="1:9" x14ac:dyDescent="0.5">
      <c r="A41" s="21" t="s">
        <v>45</v>
      </c>
      <c r="B41" s="28">
        <v>0</v>
      </c>
      <c r="C41" s="17">
        <v>0</v>
      </c>
      <c r="D41" s="17">
        <v>0</v>
      </c>
      <c r="E41" s="17">
        <v>0</v>
      </c>
      <c r="F41" s="6">
        <v>0</v>
      </c>
      <c r="G41" s="26">
        <v>12</v>
      </c>
      <c r="H41" s="6">
        <v>0</v>
      </c>
      <c r="I41" s="23">
        <f>SUM(Table1[[#This Row],['# Construction Jobs- Completed Housing Projects]:[Jobs Through Workforce Development]])</f>
        <v>12</v>
      </c>
    </row>
    <row r="42" spans="1:9" x14ac:dyDescent="0.5">
      <c r="A42" s="24" t="s">
        <v>46</v>
      </c>
      <c r="B42" s="29">
        <f>115*1.61</f>
        <v>185.15</v>
      </c>
      <c r="C42" s="20">
        <v>0</v>
      </c>
      <c r="D42" s="20">
        <v>0</v>
      </c>
      <c r="E42" s="20">
        <v>0</v>
      </c>
      <c r="F42" s="26">
        <v>90</v>
      </c>
      <c r="G42" s="11">
        <v>0</v>
      </c>
      <c r="H42" s="26">
        <v>20</v>
      </c>
      <c r="I42" s="31">
        <f>SUM(Table1[[#This Row],['# Construction Jobs- Completed Housing Projects]:[Jobs Through Workforce Development]])</f>
        <v>295.14999999999998</v>
      </c>
    </row>
    <row r="43" spans="1:9" x14ac:dyDescent="0.5">
      <c r="A43" s="21" t="s">
        <v>47</v>
      </c>
      <c r="B43" s="28">
        <f>62*1.61</f>
        <v>99.820000000000007</v>
      </c>
      <c r="C43" s="17">
        <v>0</v>
      </c>
      <c r="D43" s="17">
        <v>0</v>
      </c>
      <c r="E43" s="17">
        <v>0</v>
      </c>
      <c r="F43" s="6">
        <v>0</v>
      </c>
      <c r="G43" s="6">
        <v>0</v>
      </c>
      <c r="H43" s="6">
        <v>0</v>
      </c>
      <c r="I43" s="23">
        <f>SUM(Table1[[#This Row],['# Construction Jobs- Completed Housing Projects]:[Jobs Through Workforce Development]])</f>
        <v>99.820000000000007</v>
      </c>
    </row>
    <row r="44" spans="1:9" x14ac:dyDescent="0.5">
      <c r="A44" s="24" t="s">
        <v>48</v>
      </c>
      <c r="B44" s="29">
        <v>0</v>
      </c>
      <c r="C44" s="18">
        <v>0</v>
      </c>
      <c r="D44" s="18">
        <v>0</v>
      </c>
      <c r="E44" s="18">
        <v>0</v>
      </c>
      <c r="F44" s="11">
        <v>0</v>
      </c>
      <c r="G44" s="26">
        <v>348</v>
      </c>
      <c r="H44" s="11">
        <v>0</v>
      </c>
      <c r="I44" s="31">
        <f>SUM(Table1[[#This Row],['# Construction Jobs- Completed Housing Projects]:[Jobs Through Workforce Development]])</f>
        <v>348</v>
      </c>
    </row>
    <row r="45" spans="1:9" x14ac:dyDescent="0.5">
      <c r="A45" s="21" t="s">
        <v>49</v>
      </c>
      <c r="B45" s="28">
        <v>0</v>
      </c>
      <c r="C45" s="17">
        <v>0</v>
      </c>
      <c r="D45" s="17">
        <v>0</v>
      </c>
      <c r="E45" s="17">
        <v>0</v>
      </c>
      <c r="F45" s="6">
        <v>0</v>
      </c>
      <c r="G45" s="6">
        <v>0</v>
      </c>
      <c r="H45" s="26">
        <v>60</v>
      </c>
      <c r="I45" s="23">
        <f>SUM(Table1[[#This Row],['# Construction Jobs- Completed Housing Projects]:[Jobs Through Workforce Development]])</f>
        <v>60</v>
      </c>
    </row>
    <row r="46" spans="1:9" x14ac:dyDescent="0.5">
      <c r="A46" s="21" t="s">
        <v>50</v>
      </c>
      <c r="B46" s="28">
        <v>0</v>
      </c>
      <c r="C46" s="17">
        <v>0</v>
      </c>
      <c r="D46" s="17">
        <v>0</v>
      </c>
      <c r="E46" s="17">
        <v>0</v>
      </c>
      <c r="F46" s="6">
        <v>0</v>
      </c>
      <c r="G46" s="26">
        <v>69</v>
      </c>
      <c r="H46" s="26">
        <v>138</v>
      </c>
      <c r="I46" s="23">
        <f>SUM(Table1[[#This Row],['# Construction Jobs- Completed Housing Projects]:[Jobs Through Workforce Development]])</f>
        <v>207</v>
      </c>
    </row>
    <row r="47" spans="1:9" x14ac:dyDescent="0.5">
      <c r="A47" s="24" t="s">
        <v>51</v>
      </c>
      <c r="B47" s="29">
        <v>0</v>
      </c>
      <c r="C47" s="18">
        <v>0</v>
      </c>
      <c r="D47" s="18">
        <v>0</v>
      </c>
      <c r="E47" s="18">
        <v>0</v>
      </c>
      <c r="F47" s="13">
        <v>0</v>
      </c>
      <c r="G47" s="26">
        <v>88</v>
      </c>
      <c r="H47" s="13">
        <v>0</v>
      </c>
      <c r="I47" s="31">
        <f>SUM(Table1[[#This Row],['# Construction Jobs- Completed Housing Projects]:[Jobs Through Workforce Development]])</f>
        <v>88</v>
      </c>
    </row>
    <row r="48" spans="1:9" x14ac:dyDescent="0.5">
      <c r="A48" s="30" t="s">
        <v>52</v>
      </c>
      <c r="B48" s="28">
        <f>2*1.61</f>
        <v>3.22</v>
      </c>
      <c r="C48" s="20">
        <v>0</v>
      </c>
      <c r="D48" s="20">
        <v>0</v>
      </c>
      <c r="E48" s="20">
        <v>0</v>
      </c>
      <c r="F48" s="13">
        <v>0</v>
      </c>
      <c r="G48" s="26">
        <v>0</v>
      </c>
      <c r="H48" s="13">
        <v>0</v>
      </c>
      <c r="I48" s="23">
        <f>SUM(Table1[[#This Row],['# Construction Jobs- Completed Housing Projects]:[Jobs Through Workforce Development]])</f>
        <v>3.22</v>
      </c>
    </row>
    <row r="49" spans="1:9" x14ac:dyDescent="0.5">
      <c r="A49" s="27" t="s">
        <v>53</v>
      </c>
      <c r="B49" s="4">
        <f t="shared" ref="B49:I49" si="3">SUM(B4:B48)</f>
        <v>1064.21</v>
      </c>
      <c r="C49" s="4">
        <f t="shared" si="3"/>
        <v>796.95</v>
      </c>
      <c r="D49" s="4">
        <f t="shared" si="3"/>
        <v>363.25787323943661</v>
      </c>
      <c r="E49" s="4">
        <f t="shared" si="3"/>
        <v>19.014084507042252</v>
      </c>
      <c r="F49" s="4">
        <f t="shared" si="3"/>
        <v>208</v>
      </c>
      <c r="G49" s="4">
        <f t="shared" si="3"/>
        <v>2905</v>
      </c>
      <c r="H49" s="4">
        <f t="shared" si="3"/>
        <v>744</v>
      </c>
      <c r="I49" s="4">
        <f t="shared" si="3"/>
        <v>6100.4319577464794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1" ma:contentTypeDescription="Create a new document." ma:contentTypeScope="" ma:versionID="d68e875b91a81d39a6cf515d9c492120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65bba01c56f81f77335c5dd5c3315b47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Props1.xml><?xml version="1.0" encoding="utf-8"?>
<ds:datastoreItem xmlns:ds="http://schemas.openxmlformats.org/officeDocument/2006/customXml" ds:itemID="{6BAB9383-53C6-41A2-842E-BA12EC588F2A}"/>
</file>

<file path=customXml/itemProps2.xml><?xml version="1.0" encoding="utf-8"?>
<ds:datastoreItem xmlns:ds="http://schemas.openxmlformats.org/officeDocument/2006/customXml" ds:itemID="{F0F5DCA6-6585-4B42-892A-4B2747EC12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852F5A-6A5F-4860-9A54-022C5FA5AC7A}">
  <ds:schemaRefs>
    <ds:schemaRef ds:uri="http://schemas.microsoft.com/office/2006/metadata/properties"/>
    <ds:schemaRef ds:uri="http://schemas.microsoft.com/office/infopath/2007/PartnerControls"/>
    <ds:schemaRef ds:uri="1ddc0a50-9fb7-477b-a615-6be3ff4e0548"/>
    <ds:schemaRef ds:uri="5c3120aa-4362-40a7-b179-624d31c958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Don Bianchi</cp:lastModifiedBy>
  <cp:revision/>
  <dcterms:created xsi:type="dcterms:W3CDTF">2022-11-21T17:49:08Z</dcterms:created>
  <dcterms:modified xsi:type="dcterms:W3CDTF">2023-07-12T15:30:55Z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