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macdc.sharepoint.com/Shared Documents/General/MI/GOALs/2021/2021 GOALs Tables/Completed Real Estate Projects/"/>
    </mc:Choice>
  </mc:AlternateContent>
  <xr:revisionPtr revIDLastSave="26" documentId="8_{3CDD995B-95A3-479D-B7C1-9A620352BBF2}" xr6:coauthVersionLast="47" xr6:coauthVersionMax="47" xr10:uidLastSave="{867512B9-A030-4AB0-B50B-8B27C1F9385F}"/>
  <bookViews>
    <workbookView xWindow="40980" yWindow="-60" windowWidth="28920" windowHeight="15870" xr2:uid="{00000000-000D-0000-FFFF-FFFF00000000}"/>
  </bookViews>
  <sheets>
    <sheet name="real_estate_project_developmen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 i="1" l="1"/>
  <c r="V2" i="1"/>
  <c r="V3" i="1"/>
  <c r="V4" i="1"/>
  <c r="AD5" i="1"/>
  <c r="AC5" i="1"/>
  <c r="AB5" i="1"/>
  <c r="AA5" i="1"/>
  <c r="AG5" i="1"/>
  <c r="AF5" i="1"/>
  <c r="W5" i="1"/>
  <c r="U5" i="1"/>
  <c r="L5" i="1"/>
  <c r="M5" i="1"/>
</calcChain>
</file>

<file path=xl/sharedStrings.xml><?xml version="1.0" encoding="utf-8"?>
<sst xmlns="http://schemas.openxmlformats.org/spreadsheetml/2006/main" count="132" uniqueCount="94">
  <si>
    <t>Member</t>
  </si>
  <si>
    <t>Project Name</t>
  </si>
  <si>
    <t>What is the address of this project?</t>
  </si>
  <si>
    <t>Which type of project are you reporting on?</t>
  </si>
  <si>
    <t>What is the development type for this project?</t>
  </si>
  <si>
    <t>What is the commercial square footage for this project?</t>
  </si>
  <si>
    <t>What is the actual or projected total development cost?</t>
  </si>
  <si>
    <t>What was the MBE hard cost contracting percentages?</t>
  </si>
  <si>
    <t>Do you track WBE soft cost contracting percentages?</t>
  </si>
  <si>
    <t>Did you estimate the percentage of job hours that went to women?</t>
  </si>
  <si>
    <t>How many commercial tenants are served by facility?</t>
  </si>
  <si>
    <t>How many jobs created/maintained by tenants of this facility?</t>
  </si>
  <si>
    <t>No</t>
  </si>
  <si>
    <t>Completed</t>
  </si>
  <si>
    <t>No, not tracked.</t>
  </si>
  <si>
    <t>Family Housing (multi-bedroom)</t>
  </si>
  <si>
    <t>Yes</t>
  </si>
  <si>
    <t>Local or Regional HOME</t>
  </si>
  <si>
    <t>None</t>
  </si>
  <si>
    <t>MIXED USE Project</t>
  </si>
  <si>
    <t>New Construction</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</si>
  <si>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t>
  </si>
  <si>
    <t>South Middlesex Opportunity Council, Inc.</t>
  </si>
  <si>
    <t>2032 Main Street, Three Rivers</t>
  </si>
  <si>
    <t>2032 Main Street_x000D_
Three Rivers, MA 01080</t>
  </si>
  <si>
    <t>Rehab - Substantial</t>
  </si>
  <si>
    <t>Commercial, Residential (mixed-use)</t>
  </si>
  <si>
    <t>Neighborworks Project Reinvest, Cornerstone Bank</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</si>
  <si>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t>
  </si>
  <si>
    <t>Neighborworks America</t>
  </si>
  <si>
    <t>Neighborworks America, Other Financial Institutions</t>
  </si>
  <si>
    <t>Cornerstone Bank</t>
  </si>
  <si>
    <t>Local or Regional CDBG</t>
  </si>
  <si>
    <t>State HOME, Housing Stabilization Fund (HSF), Affordable Housing Trust Fund, State Low Income Housing Tax Credits, Mass Rental Voucher Program (MRVP), Community Based Housing (CBH), Commercial Area Transit Node Housing Program (CATNHP)</t>
  </si>
  <si>
    <t>Federal Tax Credits (LIHTC)</t>
  </si>
  <si>
    <t>Other</t>
  </si>
  <si>
    <t>Office, Residential (mixed-use), Other</t>
  </si>
  <si>
    <t>Bristol County Savings Bank</t>
  </si>
  <si>
    <t>MHIC</t>
  </si>
  <si>
    <t>Downtown Taunton Foundation</t>
  </si>
  <si>
    <t>Barons Lofts</t>
  </si>
  <si>
    <t>8 Trescott Street_x000D_
Taunton, MA 02780</t>
  </si>
  <si>
    <t>acquisition of 6 residential units</t>
  </si>
  <si>
    <t>Art Gallery</t>
  </si>
  <si>
    <t>Mixed-Income, Single Person Occupancy, Former Homeless, veteran</t>
  </si>
  <si>
    <t>State CDBG</t>
  </si>
  <si>
    <t>Section 8, HUD 108</t>
  </si>
  <si>
    <t>MHIC, Other Financial Institutions</t>
  </si>
  <si>
    <t xml:space="preserve">Coalition for a Better Acre </t>
  </si>
  <si>
    <t>The Gerson Building</t>
  </si>
  <si>
    <t>181-215 Washington Street_x000D_
Haverhill, MA 01832</t>
  </si>
  <si>
    <t>Family Housing (multi-bedroom), Former Homeless, Veterans</t>
  </si>
  <si>
    <t>Veterans Northeast Outreach Center</t>
  </si>
  <si>
    <t>Organization Equity, CEDAC, Neighborworks America, Life Initiative</t>
  </si>
  <si>
    <t>Is this project a scattered site?16</t>
  </si>
  <si>
    <t>What is the current development stage as of December 31st?17</t>
  </si>
  <si>
    <t>What is the actual or projected year of substantial completion?18</t>
  </si>
  <si>
    <t>What is the primary development strategy?19</t>
  </si>
  <si>
    <t>Please describe.20</t>
  </si>
  <si>
    <t>Please describe.21</t>
  </si>
  <si>
    <t>Do you track MBE soft cost contracting percentages?22</t>
  </si>
  <si>
    <t>Do you track WBE hard cost contracting percentages?23</t>
  </si>
  <si>
    <t>Did you track the percentage of job hours that went to people of color?24</t>
  </si>
  <si>
    <t>Did you track the percentage of job hours that went to local residents?25</t>
  </si>
  <si>
    <t>What is the total number of units for this project?26</t>
  </si>
  <si>
    <t>How many are rental?27</t>
  </si>
  <si>
    <t>How many are homeownership units?28</t>
  </si>
  <si>
    <t>How many units of another ownership type are included in this project?29</t>
  </si>
  <si>
    <t>Please describe.30</t>
  </si>
  <si>
    <t>Enter number of units: Less than or equal to 30% Area Median Income31</t>
  </si>
  <si>
    <t>Enter number of units: 31-60% Area Median Income32</t>
  </si>
  <si>
    <t>Enter number of units: 61-80% Area Median Income33</t>
  </si>
  <si>
    <t>Enter number of units: greater than or equal to 81% Area Median Income34</t>
  </si>
  <si>
    <t>Indicate other household characteristics targeted by this project.35</t>
  </si>
  <si>
    <t>List any partners that collaborated on this project.36</t>
  </si>
  <si>
    <t>Is this project currently or in the process of becoming smoke-free?37</t>
  </si>
  <si>
    <t>Is this project located within one half (1/2) mile of major public transit with nearby services?38</t>
  </si>
  <si>
    <t>Does this project incorporate environmentally sustainable development or operating strategies?39</t>
  </si>
  <si>
    <t>Please specify these environmental strategies.40</t>
  </si>
  <si>
    <t>Describe any other environmentally-sustainable development, integrated design, or operating strategies included in this project.41</t>
  </si>
  <si>
    <t>Indicate any PREDEVELOPMENT finance sources for this project.42</t>
  </si>
  <si>
    <t>Please describe.43</t>
  </si>
  <si>
    <t>Indicate any MUNICIPAL finance sources for this project.44</t>
  </si>
  <si>
    <t>Please describe.45</t>
  </si>
  <si>
    <t>Indicate any STATE finance sources for this project.46</t>
  </si>
  <si>
    <t>Please describe.47</t>
  </si>
  <si>
    <t>Indicate any FEDERAL finance sources for this project.48</t>
  </si>
  <si>
    <t>Please describe.49</t>
  </si>
  <si>
    <t>Indicate any PRIVATE finance sources for this project.50</t>
  </si>
  <si>
    <t>Please describe the other financial institution(s).51</t>
  </si>
  <si>
    <t>Please describe the other foundation(s).52</t>
  </si>
  <si>
    <t>Please describe the other private source(s).53</t>
  </si>
  <si>
    <t>Total</t>
  </si>
  <si>
    <t>Construction Jobs (Estimated)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</si>
</sst>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
    <xf numFmtId="0" fontId="0" fillId="0" borderId="0" xfId="0"/>
    <xf numFmtId="0" fontId="0" fillId="0" borderId="0" xfId="0" applyAlignment="1">
      <alignment wrapText="1"/>
    </xf>
    <xf numFmtId="164" fontId="0" fillId="0" borderId="0" xfId="42" applyNumberFormat="1" applyFont="1"/>
    <xf numFmtId="165" fontId="0" fillId="0" borderId="0" xfId="43" applyNumberFormat="1" applyFont="1"/>
    <xf numFmtId="164" fontId="1" fillId="0" borderId="0" xfId="0" applyNumberFormat="1" applyFont="1"/>
    <xf numFmtId="165" fontId="1"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b val="0"/>
        <i val="0"/>
        <strike val="0"/>
        <condense val="0"/>
        <extend val="0"/>
        <outline val="0"/>
        <shadow val="0"/>
        <u val="none"/>
        <vertAlign val="baseline"/>
        <sz val="11"/>
        <color theme="1"/>
        <name val="Calibri"/>
        <family val="2"/>
        <scheme val="minor"/>
      </font>
      <numFmt numFmtId="165" formatCode="_(&quot;$&quot;* #,##0_);_(&quot;$&quot;* \(#,##0\);_(&quot;$&quot;* &quot;-&quot;??_);_(@_)"/>
    </dxf>
    <dxf>
      <font>
        <b val="0"/>
        <i val="0"/>
        <strike val="0"/>
        <condense val="0"/>
        <extend val="0"/>
        <outline val="0"/>
        <shadow val="0"/>
        <u val="none"/>
        <vertAlign val="baseline"/>
        <sz val="11"/>
        <color theme="1"/>
        <name val="Calibri"/>
        <family val="2"/>
        <scheme val="minor"/>
      </font>
      <numFmt numFmtId="164" formatCode="_(* #,##0_);_(* \(#,##0\);_(* &quot;-&quot;??_);_(@_)"/>
    </dxf>
    <dxf>
      <alignment horizontal="general" vertical="bottom" textRotation="0" wrapText="1" indent="0" justifyLastLine="0" shrinkToFit="0" readingOrder="0"/>
    </dxf>
    <dxf>
      <numFmt numFmtId="0" formatCode="General"/>
    </dxf>
    <dxf>
      <numFmt numFmtId="165" formatCode="_(&quot;$&quot;* #,##0_);_(&quot;$&quot;* \(#,##0\);_(&quot;$&quot;* &quot;-&quot;??_);_(@_)"/>
    </dxf>
    <dxf>
      <numFmt numFmtId="164" formatCode="_(* #,##0_);_(* \(#,##0\);_(* &quot;-&quot;??_);_(@_)"/>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Y5" totalsRowCount="1">
  <autoFilter ref="A1:AY4" xr:uid="{00000000-0009-0000-0100-000001000000}"/>
  <sortState xmlns:xlrd2="http://schemas.microsoft.com/office/spreadsheetml/2017/richdata2" ref="A2:AY4">
    <sortCondition ref="F2:F4"/>
  </sortState>
  <tableColumns count="51">
    <tableColumn id="1" xr3:uid="{00000000-0010-0000-0000-000001000000}" name="Member" totalsRowLabel="Total"/>
    <tableColumn id="2" xr3:uid="{00000000-0010-0000-0000-000002000000}" name="Project Name"/>
    <tableColumn id="3" xr3:uid="{00000000-0010-0000-0000-000003000000}" name="What is the address of this project?" dataDxfId="6" totalsRowDxfId="2"/>
    <tableColumn id="4" xr3:uid="{00000000-0010-0000-0000-000004000000}" name="Which type of project are you reporting on?"/>
    <tableColumn id="67" xr3:uid="{00000000-0010-0000-0000-000043000000}" name="Is this project a scattered site?16"/>
    <tableColumn id="68" xr3:uid="{00000000-0010-0000-0000-000044000000}" name="What is the current development stage as of December 31st?17"/>
    <tableColumn id="69" xr3:uid="{00000000-0010-0000-0000-000045000000}" name="What is the actual or projected year of substantial completion?18"/>
    <tableColumn id="70" xr3:uid="{00000000-0010-0000-0000-000046000000}" name="What is the primary development strategy?19"/>
    <tableColumn id="71" xr3:uid="{00000000-0010-0000-0000-000047000000}" name="Please describe.20"/>
    <tableColumn id="72" xr3:uid="{00000000-0010-0000-0000-000048000000}" name="What is the development type for this project?"/>
    <tableColumn id="73" xr3:uid="{00000000-0010-0000-0000-000049000000}" name="Please describe.21"/>
    <tableColumn id="74" xr3:uid="{00000000-0010-0000-0000-00004A000000}" name="What is the commercial square footage for this project?" totalsRowFunction="custom" dataDxfId="5" totalsRowDxfId="1" dataCellStyle="Comma">
      <totalsRowFormula>SUM(Table1[What is the commercial square footage for this project?])</totalsRowFormula>
    </tableColumn>
    <tableColumn id="75" xr3:uid="{00000000-0010-0000-0000-00004B000000}" name="What is the actual or projected total development cost?" totalsRowFunction="sum" dataDxfId="4" totalsRowDxfId="0" dataCellStyle="Currency"/>
    <tableColumn id="76" xr3:uid="{00000000-0010-0000-0000-00004C000000}" name="What was the MBE hard cost contracting percentages?"/>
    <tableColumn id="77" xr3:uid="{00000000-0010-0000-0000-00004D000000}" name="Do you track MBE soft cost contracting percentages?22"/>
    <tableColumn id="78" xr3:uid="{00000000-0010-0000-0000-00004E000000}" name="Do you track WBE hard cost contracting percentages?23"/>
    <tableColumn id="79" xr3:uid="{00000000-0010-0000-0000-00004F000000}" name="Do you track WBE soft cost contracting percentages?"/>
    <tableColumn id="80" xr3:uid="{00000000-0010-0000-0000-000050000000}" name="Did you track the percentage of job hours that went to people of color?24"/>
    <tableColumn id="81" xr3:uid="{00000000-0010-0000-0000-000051000000}" name="Did you estimate the percentage of job hours that went to women?"/>
    <tableColumn id="82" xr3:uid="{00000000-0010-0000-0000-000052000000}" name="Did you track the percentage of job hours that went to local residents?25"/>
    <tableColumn id="83" xr3:uid="{00000000-0010-0000-0000-000053000000}" name="What is the total number of units for this project?26" totalsRowFunction="custom">
      <totalsRowFormula>SUM(Table1[What is the total number of units for this project?26])</totalsRowFormula>
    </tableColumn>
    <tableColumn id="5" xr3:uid="{21473E8F-525B-4F9D-BFA2-BE28C680199C}" name="Construction Jobs (Estimated)" totalsRowFunction="custom" dataDxfId="3">
      <calculatedColumnFormula>(Table1[[#This Row],[What is the total number of units for this project?26]]*1.61)</calculatedColumnFormula>
      <totalsRowFormula>SUM(Table1[Construction Jobs (Estimated)])</totalsRowFormula>
    </tableColumn>
    <tableColumn id="84" xr3:uid="{00000000-0010-0000-0000-000054000000}" name="How many are rental?27" totalsRowFunction="custom">
      <totalsRowFormula>SUM(Table1[How many are rental?27])</totalsRowFormula>
    </tableColumn>
    <tableColumn id="85" xr3:uid="{00000000-0010-0000-0000-000055000000}" name="How many are homeownership units?28"/>
    <tableColumn id="86" xr3:uid="{00000000-0010-0000-0000-000056000000}" name="How many units of another ownership type are included in this project?29"/>
    <tableColumn id="87" xr3:uid="{00000000-0010-0000-0000-000057000000}" name="Please describe.30"/>
    <tableColumn id="88" xr3:uid="{00000000-0010-0000-0000-000058000000}" name="Enter number of units: Less than or equal to 30% Area Median Income31" totalsRowFunction="custom">
      <totalsRowFormula>SUM(Table1[Enter number of units: Less than or equal to 30% Area Median Income31])</totalsRowFormula>
    </tableColumn>
    <tableColumn id="89" xr3:uid="{00000000-0010-0000-0000-000059000000}" name="Enter number of units: 31-60% Area Median Income32" totalsRowFunction="custom">
      <totalsRowFormula>SUM(Table1[Enter number of units: 31-60% Area Median Income32])</totalsRowFormula>
    </tableColumn>
    <tableColumn id="90" xr3:uid="{00000000-0010-0000-0000-00005A000000}" name="Enter number of units: 61-80% Area Median Income33" totalsRowFunction="custom">
      <totalsRowFormula>SUM(Table1[Enter number of units: 61-80% Area Median Income33])</totalsRowFormula>
    </tableColumn>
    <tableColumn id="91" xr3:uid="{00000000-0010-0000-0000-00005B000000}" name="Enter number of units: greater than or equal to 81% Area Median Income34" totalsRowFunction="custom">
      <totalsRowFormula>SUM(Table1[Enter number of units: greater than or equal to 81% Area Median Income34])</totalsRowFormula>
    </tableColumn>
    <tableColumn id="92" xr3:uid="{00000000-0010-0000-0000-00005C000000}" name="Indicate other household characteristics targeted by this project.35"/>
    <tableColumn id="93" xr3:uid="{00000000-0010-0000-0000-00005D000000}" name="How many commercial tenants are served by facility?" totalsRowFunction="custom">
      <totalsRowFormula>SUM(Table1[How many commercial tenants are served by facility?])</totalsRowFormula>
    </tableColumn>
    <tableColumn id="94" xr3:uid="{00000000-0010-0000-0000-00005E000000}" name="How many jobs created/maintained by tenants of this facility?" totalsRowFunction="custom">
      <totalsRowFormula>SUM(Table1[How many jobs created/maintained by tenants of this facility?])</totalsRowFormula>
    </tableColumn>
    <tableColumn id="95" xr3:uid="{00000000-0010-0000-0000-00005F000000}" name="List any partners that collaborated on this project.36"/>
    <tableColumn id="96" xr3:uid="{00000000-0010-0000-0000-000060000000}" name="Is this project currently or in the process of becoming smoke-free?37"/>
    <tableColumn id="97" xr3:uid="{00000000-0010-0000-0000-000061000000}" name="Is this project located within one half (1/2) mile of major public transit with nearby services?38"/>
    <tableColumn id="98" xr3:uid="{00000000-0010-0000-0000-000062000000}" name="Does this project incorporate environmentally sustainable development or operating strategies?39"/>
    <tableColumn id="99" xr3:uid="{00000000-0010-0000-0000-000063000000}" name="Please specify these environmental strategies.40"/>
    <tableColumn id="100" xr3:uid="{00000000-0010-0000-0000-000064000000}" name="Describe any other environmentally-sustainable development, integrated design, or operating strategies included in this project.41"/>
    <tableColumn id="101" xr3:uid="{00000000-0010-0000-0000-000065000000}" name="Indicate any PREDEVELOPMENT finance sources for this project.42"/>
    <tableColumn id="102" xr3:uid="{00000000-0010-0000-0000-000066000000}" name="Please describe.43"/>
    <tableColumn id="103" xr3:uid="{00000000-0010-0000-0000-000067000000}" name="Indicate any MUNICIPAL finance sources for this project.44"/>
    <tableColumn id="104" xr3:uid="{00000000-0010-0000-0000-000068000000}" name="Please describe.45"/>
    <tableColumn id="105" xr3:uid="{00000000-0010-0000-0000-000069000000}" name="Indicate any STATE finance sources for this project.46"/>
    <tableColumn id="106" xr3:uid="{00000000-0010-0000-0000-00006A000000}" name="Please describe.47"/>
    <tableColumn id="107" xr3:uid="{00000000-0010-0000-0000-00006B000000}" name="Indicate any FEDERAL finance sources for this project.48"/>
    <tableColumn id="108" xr3:uid="{00000000-0010-0000-0000-00006C000000}" name="Please describe.49"/>
    <tableColumn id="109" xr3:uid="{00000000-0010-0000-0000-00006D000000}" name="Indicate any PRIVATE finance sources for this project.50"/>
    <tableColumn id="110" xr3:uid="{00000000-0010-0000-0000-00006E000000}" name="Please describe the other financial institution(s).51"/>
    <tableColumn id="111" xr3:uid="{00000000-0010-0000-0000-00006F000000}" name="Please describe the other foundation(s).52"/>
    <tableColumn id="112" xr3:uid="{00000000-0010-0000-0000-000070000000}" name="Please describe the other private source(s).5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
  <sheetViews>
    <sheetView tabSelected="1" workbookViewId="0">
      <selection activeCell="V12" sqref="V12"/>
    </sheetView>
  </sheetViews>
  <sheetFormatPr defaultRowHeight="14.25" x14ac:dyDescent="0.45"/>
  <cols>
    <col min="1" max="1" width="36.59765625" bestFit="1" customWidth="1"/>
    <col min="2" max="2" width="26.33203125" bestFit="1" customWidth="1"/>
    <col min="3" max="3" width="34.265625" customWidth="1"/>
    <col min="4" max="4" width="41.73046875" customWidth="1"/>
    <col min="5" max="5" width="31.86328125" customWidth="1"/>
    <col min="6" max="6" width="58.86328125" customWidth="1"/>
    <col min="7" max="7" width="60.59765625" customWidth="1"/>
    <col min="8" max="8" width="43.59765625" customWidth="1"/>
    <col min="9" max="9" width="19.59765625" customWidth="1"/>
    <col min="10" max="10" width="44.59765625" customWidth="1"/>
    <col min="11" max="11" width="19.59765625" customWidth="1"/>
    <col min="12" max="12" width="52.1328125" customWidth="1"/>
    <col min="13" max="13" width="52.265625" customWidth="1"/>
    <col min="14" max="14" width="50.73046875" customWidth="1"/>
    <col min="15" max="15" width="50.86328125" customWidth="1"/>
    <col min="16" max="16" width="51.59765625" customWidth="1"/>
    <col min="17" max="17" width="49" customWidth="1"/>
    <col min="18" max="18" width="67.59765625" customWidth="1"/>
    <col min="19" max="19" width="62.3984375" customWidth="1"/>
    <col min="20" max="20" width="67" customWidth="1"/>
    <col min="21" max="21" width="48.86328125" customWidth="1"/>
    <col min="22" max="22" width="28.19921875" bestFit="1" customWidth="1"/>
    <col min="23" max="23" width="24.3984375" customWidth="1"/>
    <col min="24" max="24" width="38.59765625" customWidth="1"/>
    <col min="25" max="25" width="68.265625" customWidth="1"/>
    <col min="26" max="26" width="19.59765625" customWidth="1"/>
    <col min="27" max="27" width="66.3984375" customWidth="1"/>
    <col min="28" max="29" width="50.59765625" customWidth="1"/>
    <col min="30" max="30" width="69.1328125" customWidth="1"/>
    <col min="31" max="31" width="62" customWidth="1"/>
    <col min="32" max="32" width="50" customWidth="1"/>
    <col min="33" max="33" width="57.86328125" customWidth="1"/>
    <col min="34" max="34" width="48.86328125" customWidth="1"/>
    <col min="35" max="35" width="63.59765625" customWidth="1"/>
    <col min="36" max="37" width="73.3984375" customWidth="1"/>
    <col min="38" max="38" width="46.3984375" customWidth="1"/>
    <col min="39" max="39" width="73.3984375" customWidth="1"/>
    <col min="40" max="40" width="61" customWidth="1"/>
    <col min="41" max="41" width="19.59765625" customWidth="1"/>
    <col min="42" max="42" width="54.73046875" customWidth="1"/>
    <col min="43" max="43" width="19.59765625" customWidth="1"/>
    <col min="44" max="44" width="49.73046875" customWidth="1"/>
    <col min="45" max="45" width="19.59765625" customWidth="1"/>
    <col min="46" max="46" width="52" customWidth="1"/>
    <col min="47" max="47" width="19.59765625" customWidth="1"/>
    <col min="48" max="48" width="51.86328125" customWidth="1"/>
    <col min="49" max="49" width="48.265625" customWidth="1"/>
    <col min="50" max="50" width="40.86328125" customWidth="1"/>
    <col min="51" max="51" width="43.59765625" customWidth="1"/>
  </cols>
  <sheetData>
    <row r="1" spans="1:51" x14ac:dyDescent="0.45">
      <c r="A1" t="s">
        <v>0</v>
      </c>
      <c r="B1" t="s">
        <v>1</v>
      </c>
      <c r="C1" t="s">
        <v>2</v>
      </c>
      <c r="D1" t="s">
        <v>3</v>
      </c>
      <c r="E1" t="s">
        <v>54</v>
      </c>
      <c r="F1" t="s">
        <v>55</v>
      </c>
      <c r="G1" t="s">
        <v>56</v>
      </c>
      <c r="H1" t="s">
        <v>57</v>
      </c>
      <c r="I1" t="s">
        <v>58</v>
      </c>
      <c r="J1" t="s">
        <v>4</v>
      </c>
      <c r="K1" t="s">
        <v>59</v>
      </c>
      <c r="L1" t="s">
        <v>5</v>
      </c>
      <c r="M1" t="s">
        <v>6</v>
      </c>
      <c r="N1" t="s">
        <v>7</v>
      </c>
      <c r="O1" t="s">
        <v>60</v>
      </c>
      <c r="P1" t="s">
        <v>61</v>
      </c>
      <c r="Q1" t="s">
        <v>8</v>
      </c>
      <c r="R1" t="s">
        <v>62</v>
      </c>
      <c r="S1" t="s">
        <v>9</v>
      </c>
      <c r="T1" t="s">
        <v>63</v>
      </c>
      <c r="U1" t="s">
        <v>64</v>
      </c>
      <c r="V1" t="s">
        <v>93</v>
      </c>
      <c r="W1" t="s">
        <v>65</v>
      </c>
      <c r="X1" t="s">
        <v>66</v>
      </c>
      <c r="Y1" t="s">
        <v>67</v>
      </c>
      <c r="Z1" t="s">
        <v>68</v>
      </c>
      <c r="AA1" t="s">
        <v>69</v>
      </c>
      <c r="AB1" t="s">
        <v>70</v>
      </c>
      <c r="AC1" t="s">
        <v>71</v>
      </c>
      <c r="AD1" t="s">
        <v>72</v>
      </c>
      <c r="AE1" t="s">
        <v>73</v>
      </c>
      <c r="AF1" t="s">
        <v>10</v>
      </c>
      <c r="AG1" t="s">
        <v>11</v>
      </c>
      <c r="AH1" t="s">
        <v>74</v>
      </c>
      <c r="AI1" t="s">
        <v>75</v>
      </c>
      <c r="AJ1" t="s">
        <v>76</v>
      </c>
      <c r="AK1" t="s">
        <v>77</v>
      </c>
      <c r="AL1" t="s">
        <v>78</v>
      </c>
      <c r="AM1" t="s">
        <v>79</v>
      </c>
      <c r="AN1" t="s">
        <v>80</v>
      </c>
      <c r="AO1" t="s">
        <v>81</v>
      </c>
      <c r="AP1" t="s">
        <v>82</v>
      </c>
      <c r="AQ1" t="s">
        <v>83</v>
      </c>
      <c r="AR1" t="s">
        <v>84</v>
      </c>
      <c r="AS1" t="s">
        <v>85</v>
      </c>
      <c r="AT1" t="s">
        <v>86</v>
      </c>
      <c r="AU1" t="s">
        <v>87</v>
      </c>
      <c r="AV1" t="s">
        <v>88</v>
      </c>
      <c r="AW1" t="s">
        <v>89</v>
      </c>
      <c r="AX1" t="s">
        <v>90</v>
      </c>
      <c r="AY1" t="s">
        <v>91</v>
      </c>
    </row>
    <row r="2" spans="1:51" ht="28.5" x14ac:dyDescent="0.45">
      <c r="A2" t="s">
        <v>22</v>
      </c>
      <c r="B2" t="s">
        <v>23</v>
      </c>
      <c r="C2" s="1" t="s">
        <v>24</v>
      </c>
      <c r="D2" t="s">
        <v>19</v>
      </c>
      <c r="E2" t="s">
        <v>12</v>
      </c>
      <c r="F2" t="s">
        <v>13</v>
      </c>
      <c r="G2">
        <v>2020</v>
      </c>
      <c r="H2" t="s">
        <v>25</v>
      </c>
      <c r="J2" t="s">
        <v>26</v>
      </c>
      <c r="L2" s="2">
        <v>1200</v>
      </c>
      <c r="M2" s="3">
        <v>685000</v>
      </c>
      <c r="N2" t="s">
        <v>14</v>
      </c>
      <c r="O2" t="s">
        <v>14</v>
      </c>
      <c r="P2" t="s">
        <v>14</v>
      </c>
      <c r="Q2" t="s">
        <v>14</v>
      </c>
      <c r="R2" t="s">
        <v>14</v>
      </c>
      <c r="S2" t="s">
        <v>14</v>
      </c>
      <c r="T2" t="s">
        <v>14</v>
      </c>
      <c r="U2">
        <v>1</v>
      </c>
      <c r="V2">
        <f>(Table1[[#This Row],[What is the total number of units for this project?26]]*1.61)</f>
        <v>1.61</v>
      </c>
      <c r="W2">
        <v>1</v>
      </c>
      <c r="X2">
        <v>0</v>
      </c>
      <c r="Y2">
        <v>0</v>
      </c>
      <c r="AA2">
        <v>0</v>
      </c>
      <c r="AB2">
        <v>1</v>
      </c>
      <c r="AC2">
        <v>0</v>
      </c>
      <c r="AD2">
        <v>0</v>
      </c>
      <c r="AE2" t="s">
        <v>15</v>
      </c>
      <c r="AF2">
        <v>1</v>
      </c>
      <c r="AG2">
        <v>2</v>
      </c>
      <c r="AH2" t="s">
        <v>27</v>
      </c>
      <c r="AI2" t="s">
        <v>16</v>
      </c>
      <c r="AJ2" t="s">
        <v>12</v>
      </c>
      <c r="AK2" t="s">
        <v>16</v>
      </c>
      <c r="AL2" t="s">
        <v>28</v>
      </c>
      <c r="AN2" t="s">
        <v>29</v>
      </c>
      <c r="AP2" t="s">
        <v>18</v>
      </c>
      <c r="AR2" t="s">
        <v>18</v>
      </c>
      <c r="AT2" t="s">
        <v>18</v>
      </c>
      <c r="AV2" t="s">
        <v>30</v>
      </c>
      <c r="AW2" t="s">
        <v>31</v>
      </c>
    </row>
    <row r="3" spans="1:51" ht="28.5" x14ac:dyDescent="0.45">
      <c r="A3" t="s">
        <v>39</v>
      </c>
      <c r="B3" t="s">
        <v>40</v>
      </c>
      <c r="C3" s="1" t="s">
        <v>41</v>
      </c>
      <c r="D3" t="s">
        <v>19</v>
      </c>
      <c r="E3" t="s">
        <v>12</v>
      </c>
      <c r="F3" t="s">
        <v>13</v>
      </c>
      <c r="G3">
        <v>2020</v>
      </c>
      <c r="H3" t="s">
        <v>35</v>
      </c>
      <c r="I3" t="s">
        <v>42</v>
      </c>
      <c r="J3" t="s">
        <v>36</v>
      </c>
      <c r="K3" t="s">
        <v>43</v>
      </c>
      <c r="L3" s="2">
        <v>3500</v>
      </c>
      <c r="M3" s="3">
        <v>1500500</v>
      </c>
      <c r="N3" t="s">
        <v>14</v>
      </c>
      <c r="O3" t="s">
        <v>14</v>
      </c>
      <c r="P3" t="s">
        <v>14</v>
      </c>
      <c r="Q3" t="s">
        <v>14</v>
      </c>
      <c r="R3" t="s">
        <v>14</v>
      </c>
      <c r="S3" t="s">
        <v>14</v>
      </c>
      <c r="T3" t="s">
        <v>14</v>
      </c>
      <c r="U3">
        <v>6</v>
      </c>
      <c r="V3">
        <f>(Table1[[#This Row],[What is the total number of units for this project?26]]*1.61)</f>
        <v>9.66</v>
      </c>
      <c r="W3">
        <v>6</v>
      </c>
      <c r="X3">
        <v>0</v>
      </c>
      <c r="Y3">
        <v>0</v>
      </c>
      <c r="AA3">
        <v>1</v>
      </c>
      <c r="AB3">
        <v>1</v>
      </c>
      <c r="AC3">
        <v>1</v>
      </c>
      <c r="AD3">
        <v>3</v>
      </c>
      <c r="AE3" t="s">
        <v>44</v>
      </c>
      <c r="AF3">
        <v>3</v>
      </c>
      <c r="AG3">
        <v>11</v>
      </c>
      <c r="AI3" t="s">
        <v>16</v>
      </c>
      <c r="AJ3" t="s">
        <v>16</v>
      </c>
      <c r="AK3" t="s">
        <v>12</v>
      </c>
      <c r="AN3" t="s">
        <v>38</v>
      </c>
      <c r="AP3" t="s">
        <v>32</v>
      </c>
      <c r="AR3" t="s">
        <v>45</v>
      </c>
      <c r="AT3" t="s">
        <v>46</v>
      </c>
      <c r="AV3" t="s">
        <v>47</v>
      </c>
      <c r="AW3" t="s">
        <v>37</v>
      </c>
    </row>
    <row r="4" spans="1:51" ht="28.5" x14ac:dyDescent="0.45">
      <c r="A4" t="s">
        <v>48</v>
      </c>
      <c r="B4" t="s">
        <v>49</v>
      </c>
      <c r="C4" s="1" t="s">
        <v>50</v>
      </c>
      <c r="D4" t="s">
        <v>19</v>
      </c>
      <c r="E4" t="s">
        <v>12</v>
      </c>
      <c r="F4" t="s">
        <v>13</v>
      </c>
      <c r="G4">
        <v>2020</v>
      </c>
      <c r="H4" t="s">
        <v>20</v>
      </c>
      <c r="J4" t="s">
        <v>26</v>
      </c>
      <c r="L4" s="2">
        <v>2000</v>
      </c>
      <c r="M4" s="3">
        <v>19000000</v>
      </c>
      <c r="N4" t="s">
        <v>14</v>
      </c>
      <c r="O4" t="s">
        <v>14</v>
      </c>
      <c r="P4" t="s">
        <v>14</v>
      </c>
      <c r="Q4" t="s">
        <v>14</v>
      </c>
      <c r="R4" t="s">
        <v>14</v>
      </c>
      <c r="S4" t="s">
        <v>14</v>
      </c>
      <c r="T4" t="s">
        <v>14</v>
      </c>
      <c r="U4">
        <v>44</v>
      </c>
      <c r="V4">
        <f>(Table1[[#This Row],[What is the total number of units for this project?26]]*1.61)</f>
        <v>70.84</v>
      </c>
      <c r="W4">
        <v>44</v>
      </c>
      <c r="X4">
        <v>0</v>
      </c>
      <c r="Y4">
        <v>0</v>
      </c>
      <c r="AA4">
        <v>8</v>
      </c>
      <c r="AB4">
        <v>36</v>
      </c>
      <c r="AC4">
        <v>0</v>
      </c>
      <c r="AD4">
        <v>0</v>
      </c>
      <c r="AE4" t="s">
        <v>51</v>
      </c>
      <c r="AF4">
        <v>1</v>
      </c>
      <c r="AG4">
        <v>0</v>
      </c>
      <c r="AH4" t="s">
        <v>52</v>
      </c>
      <c r="AI4" t="s">
        <v>16</v>
      </c>
      <c r="AJ4" t="s">
        <v>16</v>
      </c>
      <c r="AK4" t="s">
        <v>16</v>
      </c>
      <c r="AL4" t="s">
        <v>21</v>
      </c>
      <c r="AN4" t="s">
        <v>53</v>
      </c>
      <c r="AP4" t="s">
        <v>17</v>
      </c>
      <c r="AR4" t="s">
        <v>33</v>
      </c>
      <c r="AT4" t="s">
        <v>34</v>
      </c>
      <c r="AV4" t="s">
        <v>30</v>
      </c>
    </row>
    <row r="5" spans="1:51" x14ac:dyDescent="0.45">
      <c r="A5" t="s">
        <v>92</v>
      </c>
      <c r="C5" s="1"/>
      <c r="L5" s="4">
        <f>SUM(Table1[What is the commercial square footage for this project?])</f>
        <v>6700</v>
      </c>
      <c r="M5" s="5">
        <f>SUBTOTAL(109,Table1[What is the actual or projected total development cost?])</f>
        <v>21185500</v>
      </c>
      <c r="U5">
        <f>SUM(Table1[What is the total number of units for this project?26])</f>
        <v>51</v>
      </c>
      <c r="V5">
        <f>SUM(Table1[Construction Jobs (Estimated)])</f>
        <v>82.11</v>
      </c>
      <c r="W5">
        <f>SUM(Table1[How many are rental?27])</f>
        <v>51</v>
      </c>
      <c r="AA5">
        <f>SUM(Table1[Enter number of units: Less than or equal to 30% Area Median Income31])</f>
        <v>9</v>
      </c>
      <c r="AB5">
        <f>SUM(Table1[Enter number of units: 31-60% Area Median Income32])</f>
        <v>38</v>
      </c>
      <c r="AC5">
        <f>SUM(Table1[Enter number of units: 61-80% Area Median Income33])</f>
        <v>1</v>
      </c>
      <c r="AD5">
        <f>SUM(Table1[Enter number of units: greater than or equal to 81% Area Median Income34])</f>
        <v>3</v>
      </c>
      <c r="AF5">
        <f>SUM(Table1[How many commercial tenants are served by facility?])</f>
        <v>5</v>
      </c>
      <c r="AG5">
        <f>SUM(Table1[How many jobs created/maintained by tenants of this facility?])</f>
        <v>13</v>
      </c>
    </row>
  </sheetData>
  <phoneticPr fontId="18"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c3120aa-4362-40a7-b179-624d31c9584b">
      <UserInfo>
        <DisplayName>Don Bianchi</DisplayName>
        <AccountId>18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15" ma:contentTypeDescription="Create a new document." ma:contentTypeScope="" ma:versionID="c0e665e893cdc815b4fd2608a3b866fe">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0a27c2e42f4e3a48bf862c1a981029f6"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A5954B-CE99-40A8-97FC-16F78E126A00}">
  <ds:schemaRefs>
    <ds:schemaRef ds:uri="http://schemas.microsoft.com/sharepoint/v3/contenttype/forms"/>
  </ds:schemaRefs>
</ds:datastoreItem>
</file>

<file path=customXml/itemProps2.xml><?xml version="1.0" encoding="utf-8"?>
<ds:datastoreItem xmlns:ds="http://schemas.openxmlformats.org/officeDocument/2006/customXml" ds:itemID="{E4F05C96-936E-44E6-984F-AE27F6CC9582}">
  <ds:schemaRefs>
    <ds:schemaRef ds:uri="http://schemas.microsoft.com/office/2006/metadata/properties"/>
    <ds:schemaRef ds:uri="http://schemas.microsoft.com/office/infopath/2007/PartnerControls"/>
    <ds:schemaRef ds:uri="5c3120aa-4362-40a7-b179-624d31c9584b"/>
  </ds:schemaRefs>
</ds:datastoreItem>
</file>

<file path=customXml/itemProps3.xml><?xml version="1.0" encoding="utf-8"?>
<ds:datastoreItem xmlns:ds="http://schemas.openxmlformats.org/officeDocument/2006/customXml" ds:itemID="{706FC86F-E9C8-4B8F-8FEA-36497C2EF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20aa-4362-40a7-b179-624d31c9584b"/>
    <ds:schemaRef ds:uri="1ddc0a50-9fb7-477b-a615-6be3ff4e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real_estate_project_development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Fitterer</dc:creator>
  <cp:lastModifiedBy>Don Bianchi</cp:lastModifiedBy>
  <dcterms:created xsi:type="dcterms:W3CDTF">2021-05-06T21:42:28Z</dcterms:created>
  <dcterms:modified xsi:type="dcterms:W3CDTF">2021-07-02T14:30:59Z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ies>
</file>